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0bb7d07c99999f0/Bureau/"/>
    </mc:Choice>
  </mc:AlternateContent>
  <xr:revisionPtr revIDLastSave="8" documentId="8_{14E63542-F245-4ED1-8CDD-AD6E3759EF55}" xr6:coauthVersionLast="47" xr6:coauthVersionMax="47" xr10:uidLastSave="{EAE5B5C8-A4EA-4E49-AA9D-9CFCCAF6C7B1}"/>
  <bookViews>
    <workbookView xWindow="-96" yWindow="-96" windowWidth="20928" windowHeight="12432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G128" i="2"/>
  <c r="G127" i="2"/>
  <c r="G121" i="2"/>
  <c r="K114" i="2"/>
  <c r="K110" i="2"/>
  <c r="G122" i="2" s="1"/>
  <c r="K99" i="2"/>
  <c r="G106" i="2" s="1"/>
  <c r="K95" i="2"/>
  <c r="K91" i="2"/>
  <c r="K87" i="2"/>
  <c r="K83" i="2"/>
  <c r="K79" i="2"/>
  <c r="G129" i="2" s="1"/>
  <c r="K67" i="2"/>
  <c r="K63" i="2"/>
  <c r="K59" i="2"/>
  <c r="K55" i="2"/>
  <c r="K51" i="2"/>
  <c r="G75" i="2" s="1"/>
  <c r="K47" i="2"/>
  <c r="K43" i="2"/>
  <c r="K39" i="2"/>
  <c r="K29" i="2"/>
  <c r="K25" i="2"/>
  <c r="K21" i="2"/>
  <c r="K18" i="2"/>
  <c r="K15" i="2"/>
  <c r="K11" i="2"/>
  <c r="K7" i="2"/>
  <c r="G35" i="2" s="1"/>
  <c r="G83" i="1"/>
  <c r="E71" i="1"/>
  <c r="E66" i="1"/>
  <c r="E62" i="1"/>
  <c r="E20" i="1"/>
  <c r="E11" i="1"/>
  <c r="G130" i="2" l="1"/>
  <c r="G133" i="2"/>
  <c r="G134" i="2"/>
  <c r="G76" i="2"/>
  <c r="G77" i="2" s="1"/>
  <c r="G107" i="2"/>
  <c r="G36" i="2"/>
  <c r="G37" i="2" s="1"/>
  <c r="G123" i="2"/>
  <c r="G108" i="2"/>
  <c r="G135" i="2" l="1"/>
  <c r="AA1" i="3" s="1"/>
  <c r="AA37" i="3" l="1"/>
  <c r="AA33" i="3"/>
  <c r="AA3" i="3"/>
  <c r="AA13" i="3" l="1"/>
  <c r="AA93" i="3" s="1"/>
  <c r="AA4" i="3"/>
  <c r="AA27" i="3"/>
  <c r="AA12" i="3"/>
  <c r="AA14" i="3" s="1"/>
  <c r="AA42" i="3"/>
  <c r="AA7" i="3"/>
  <c r="AA43" i="3" s="1"/>
  <c r="AA5" i="3"/>
  <c r="AA89" i="3" l="1"/>
  <c r="AA85" i="3" s="1"/>
  <c r="AA80" i="3" s="1"/>
  <c r="AA72" i="3" s="1"/>
  <c r="AA64" i="3" s="1"/>
  <c r="AA56" i="3" s="1"/>
  <c r="AA44" i="3" s="1"/>
  <c r="AA73" i="3"/>
  <c r="AA6" i="3"/>
  <c r="AA18" i="3"/>
  <c r="AA19" i="3"/>
  <c r="AA10" i="3"/>
  <c r="AA51" i="3" s="1"/>
  <c r="AA24" i="3"/>
  <c r="AA23" i="3"/>
  <c r="AA65" i="3"/>
  <c r="AA57" i="3" s="1"/>
  <c r="AA45" i="3" s="1"/>
  <c r="AA26" i="3" s="1"/>
  <c r="AA15" i="3"/>
  <c r="AA32" i="3"/>
  <c r="AA9" i="3"/>
  <c r="AA47" i="3" s="1"/>
  <c r="AA16" i="3"/>
  <c r="AA25" i="3"/>
  <c r="AA75" i="3" l="1"/>
  <c r="AA67" i="3" s="1"/>
  <c r="AA59" i="3" s="1"/>
  <c r="AA49" i="3" s="1"/>
  <c r="AA31" i="3" s="1"/>
  <c r="AA94" i="3"/>
  <c r="AA90" i="3" s="1"/>
  <c r="AA46" i="3"/>
  <c r="AA29" i="3"/>
  <c r="AA28" i="3"/>
  <c r="AA17" i="3"/>
  <c r="AA82" i="3" s="1"/>
  <c r="AA95" i="3"/>
  <c r="AA91" i="3"/>
  <c r="AA87" i="3" s="1"/>
  <c r="AA83" i="3" s="1"/>
  <c r="AA76" i="3" s="1"/>
  <c r="AA68" i="3" s="1"/>
  <c r="AA60" i="3" s="1"/>
  <c r="AA52" i="3" s="1"/>
  <c r="AA50" i="3"/>
  <c r="AA34" i="3"/>
  <c r="AA20" i="3"/>
  <c r="AA69" i="3" s="1"/>
  <c r="AA61" i="3" s="1"/>
  <c r="AA53" i="3" s="1"/>
  <c r="AA36" i="3" s="1"/>
  <c r="AA38" i="3"/>
  <c r="AA21" i="3"/>
  <c r="AA41" i="3"/>
  <c r="AA11" i="3"/>
  <c r="AA35" i="3" l="1"/>
  <c r="AA96" i="3"/>
  <c r="AA92" i="3" s="1"/>
  <c r="AA39" i="3" s="1"/>
  <c r="AA98" i="3" s="1"/>
  <c r="AA2" i="3" s="1"/>
  <c r="D138" i="2" s="1"/>
  <c r="AA22" i="3"/>
  <c r="AA71" i="3" s="1"/>
  <c r="AA63" i="3" s="1"/>
  <c r="AA55" i="3" s="1"/>
  <c r="AA40" i="3" s="1"/>
  <c r="AA77" i="3"/>
  <c r="AA88" i="3"/>
  <c r="AA84" i="3" s="1"/>
  <c r="AA78" i="3" s="1"/>
  <c r="AA70" i="3" s="1"/>
  <c r="AA62" i="3" s="1"/>
  <c r="AA54" i="3" s="1"/>
  <c r="AA86" i="3"/>
  <c r="AA81" i="3" s="1"/>
  <c r="AA74" i="3" s="1"/>
  <c r="AA66" i="3" s="1"/>
  <c r="AA58" i="3" s="1"/>
  <c r="AA48" i="3" s="1"/>
  <c r="AA30" i="3"/>
  <c r="AA79" i="3" l="1"/>
</calcChain>
</file>

<file path=xl/sharedStrings.xml><?xml version="1.0" encoding="utf-8"?>
<sst xmlns="http://schemas.openxmlformats.org/spreadsheetml/2006/main" count="324" uniqueCount="203">
  <si>
    <t>Dossier</t>
  </si>
  <si>
    <t>Date</t>
  </si>
  <si>
    <t>Phase</t>
  </si>
  <si>
    <t>Indice</t>
  </si>
  <si>
    <t>MAITRE D'OUVRAGE
DISP DIJON
72 A , rue d'Auxonne
21000 DIJON
Tél : 03 45 34 10 76
Mél : jordan.debortoli@justice.fr</t>
  </si>
  <si>
    <t>MAITRE D'OEUVRE : 
    SYNERGEANCE INGENIERIE
    2, rue Mably
    21000 DIJON
    Tél : 03 80 68 26 82
    Mél : m.crombez@synergeance.fr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</si>
  <si>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</si>
  <si>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</si>
  <si>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</si>
  <si>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</si>
  <si>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</si>
  <si>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</si>
  <si>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</si>
  <si>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</si>
  <si>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</si>
  <si>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</si>
  <si>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</si>
  <si>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</si>
  <si>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</si>
  <si>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</si>
  <si>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</si>
  <si>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</si>
  <si>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</si>
  <si>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</si>
  <si>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</si>
  <si>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</si>
  <si>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</si>
  <si>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</si>
  <si>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</si>
  <si>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</si>
  <si>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</si>
  <si>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</si>
  <si>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</si>
  <si>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</si>
  <si>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</si>
  <si>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</si>
  <si>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</si>
  <si>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</si>
  <si>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</si>
  <si>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>LOT GROS-OEUVRE</t>
  </si>
  <si>
    <t>2.T</t>
  </si>
  <si>
    <t>1.1</t>
  </si>
  <si>
    <t>INSTALLATION DE CHANTIER :</t>
  </si>
  <si>
    <t>1.1.1</t>
  </si>
  <si>
    <t>Clôture de la zone de chantier</t>
  </si>
  <si>
    <t>ENS</t>
  </si>
  <si>
    <t>9.T</t>
  </si>
  <si>
    <t>9.L</t>
  </si>
  <si>
    <t>Localisation : autour de la base vie</t>
  </si>
  <si>
    <t>9.&amp;</t>
  </si>
  <si>
    <t>1.1.2</t>
  </si>
  <si>
    <t>Installation de chantier</t>
  </si>
  <si>
    <t>Localisation : extérieur du site sur parking proche</t>
  </si>
  <si>
    <t>1.1.3</t>
  </si>
  <si>
    <t>Installation électrique provisoire du chantier</t>
  </si>
  <si>
    <t>1.1.4</t>
  </si>
  <si>
    <t>Installation alimentation en eau du chantier</t>
  </si>
  <si>
    <t>1.1.5</t>
  </si>
  <si>
    <t>Bennes à gravois</t>
  </si>
  <si>
    <t>Localisation : intérieur ou extérieur du site selon place nécessaire</t>
  </si>
  <si>
    <t>1.1.6</t>
  </si>
  <si>
    <t>Fourniture et pose de SAS d'occultation provisoire de chantier</t>
  </si>
  <si>
    <t>Localisation : Ensemble des niveaux pour masquer les interventions dans les communs y compris travaux cours</t>
  </si>
  <si>
    <t>1.1.7</t>
  </si>
  <si>
    <t>Frais d'étude structure BA</t>
  </si>
  <si>
    <t>FT</t>
  </si>
  <si>
    <t>3.&amp;</t>
  </si>
  <si>
    <t>Total H.T. :</t>
  </si>
  <si>
    <t>Total T.V.A. (20%) :</t>
  </si>
  <si>
    <t>Total T.T.C. :</t>
  </si>
  <si>
    <t>1.2</t>
  </si>
  <si>
    <t>DEMOLITION / PERCEMENTS :</t>
  </si>
  <si>
    <t>1.2.1</t>
  </si>
  <si>
    <t>Dépose des cloisons existantes</t>
  </si>
  <si>
    <t>Localisation : cloisons existantes parloirs en partie</t>
  </si>
  <si>
    <t>1.2.2</t>
  </si>
  <si>
    <t>Dépose et évacuations des mobiliers bétons dans cour</t>
  </si>
  <si>
    <t>Localisation : bancs et tables selon plan démolition</t>
  </si>
  <si>
    <t>1.2.3</t>
  </si>
  <si>
    <t>Dépose d'une marche bois existante</t>
  </si>
  <si>
    <t>Localisation : bureau audience R+1</t>
  </si>
  <si>
    <t>1.2.4</t>
  </si>
  <si>
    <t>Modification de percement existant pour passage</t>
  </si>
  <si>
    <t>Localisation : accès sas promenade rdc</t>
  </si>
  <si>
    <t>1.2.5</t>
  </si>
  <si>
    <t>Agrandissement / déplacement de percements existants</t>
  </si>
  <si>
    <t>Localisation : au passage des portes à agrandir (1x accès parloirs + 3 x locaux mitoyens à l’élévateur)</t>
  </si>
  <si>
    <t>1.2.6</t>
  </si>
  <si>
    <t>Grand percement dans mur existant avec voûte</t>
  </si>
  <si>
    <t>Localisation : passage accès familles</t>
  </si>
  <si>
    <t>1.2.7</t>
  </si>
  <si>
    <t>Création d'un percement pour fosse élévateur sur 0.10 m prof</t>
  </si>
  <si>
    <t>Localisation : rez de chaussée pour élévateur pmr</t>
  </si>
  <si>
    <t>1.2.8</t>
  </si>
  <si>
    <t>Création d'un percement dans planchers pour gaine élévateur 1.45 x 1.60 m</t>
  </si>
  <si>
    <t>Localisation : aux passages des planchers</t>
  </si>
  <si>
    <t>1.3</t>
  </si>
  <si>
    <t>GROS-OEUVRE :</t>
  </si>
  <si>
    <t>1.3.1</t>
  </si>
  <si>
    <t>Création d'un mur en agglos à bancher pour gaine élévateur</t>
  </si>
  <si>
    <t>Localisation : sur une face de l'élévateur du rez de chaussée au R+2 pour gaine y compris imposte au dessus porte élévateur au R+2</t>
  </si>
  <si>
    <t>1.3.2</t>
  </si>
  <si>
    <t>Création d'un plan incliné extérieur avec palier haut</t>
  </si>
  <si>
    <t>Localisation : cour promenade</t>
  </si>
  <si>
    <t>1.3.3</t>
  </si>
  <si>
    <t>Création d'un plan incliné extérieur avec palier finition en pierre</t>
  </si>
  <si>
    <t xml:space="preserve">Localisation : accès famille </t>
  </si>
  <si>
    <t>1.3.4</t>
  </si>
  <si>
    <t>Fourniture et pose d'un escalier BA 3 marches</t>
  </si>
  <si>
    <t>Localisation : escalier cour de promenade</t>
  </si>
  <si>
    <t>1.3.5</t>
  </si>
  <si>
    <t>Fourniture et pose d'un escalier BA 2 marches</t>
  </si>
  <si>
    <t>Localisation : accès famille</t>
  </si>
  <si>
    <t>1.3.6</t>
  </si>
  <si>
    <t>Création de pente pour accès locaux intérieurs</t>
  </si>
  <si>
    <t>Localisation : accès parloirs</t>
  </si>
  <si>
    <t>1.4</t>
  </si>
  <si>
    <t>MOBILIER URBAIN :</t>
  </si>
  <si>
    <t>1.4.1</t>
  </si>
  <si>
    <t>Fourniture et pose de banc bois/métal</t>
  </si>
  <si>
    <t>1.4.2</t>
  </si>
  <si>
    <t xml:space="preserve">Fourniture et pose d'une table banc bois/métal </t>
  </si>
  <si>
    <t>RECAPITULATIF
Lot n°1 LOT GROS-OEUVRE</t>
  </si>
  <si>
    <t>RECAPITULATIF DES CHAPITRES</t>
  </si>
  <si>
    <t>1.1 - INSTALLATION DE CHANTIER :</t>
  </si>
  <si>
    <t>1.2 - DEMOLITION / PERCEMENTS :</t>
  </si>
  <si>
    <t>1.3 - GROS-OEUVRE :</t>
  </si>
  <si>
    <t>1.4 - MOBILIER URBAIN :</t>
  </si>
  <si>
    <t>Total du lot LOT GROS-OEUVRE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</si>
  <si>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</si>
  <si>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</si>
  <si>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</si>
  <si>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</si>
  <si>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</si>
  <si>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</si>
  <si>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</si>
  <si>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</si>
  <si>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</si>
  <si>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</si>
  <si>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</si>
  <si>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</si>
  <si>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</si>
  <si>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</si>
  <si>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</si>
  <si>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</si>
  <si>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</si>
  <si>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</si>
  <si>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</si>
  <si>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</si>
  <si>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</si>
  <si>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</si>
  <si>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</si>
  <si>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</si>
  <si>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</si>
  <si>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</si>
  <si>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</si>
  <si>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</si>
  <si>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</si>
  <si>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</si>
  <si>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</si>
  <si>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</si>
  <si>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</si>
  <si>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Mise en conformité PMR - Maison Arrêt Belfort</t>
  </si>
  <si>
    <t>10/06/2025</t>
  </si>
  <si>
    <t>DCE</t>
  </si>
  <si>
    <t>1, rue des Boucheries</t>
  </si>
  <si>
    <t>90000 BELFORT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</si>
  <si>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</si>
  <si>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</si>
  <si>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</si>
  <si>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</si>
  <si>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</si>
  <si>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</si>
  <si>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</si>
  <si>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</si>
  <si>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</si>
  <si>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</si>
  <si>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</si>
  <si>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</si>
  <si>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</si>
  <si>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</si>
  <si>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</si>
  <si>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</si>
  <si>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</si>
  <si>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</si>
  <si>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</si>
  <si>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</si>
  <si>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</si>
  <si>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</si>
  <si>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</si>
  <si>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</si>
  <si>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</si>
  <si>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</si>
  <si>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</si>
  <si>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</si>
  <si>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</si>
  <si>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</si>
  <si>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</si>
  <si>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</si>
  <si>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</si>
  <si>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</si>
  <si>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</si>
  <si>
    <t>21.06.100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</si>
</sst>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2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3" fontId="11" fillId="0" borderId="9" xfId="0" applyNumberFormat="1" applyFont="1" applyBorder="1" applyAlignment="1">
      <alignment horizontal="right" vertical="top" wrapText="1"/>
    </xf>
    <xf numFmtId="4" fontId="12" fillId="0" borderId="12" xfId="0" applyNumberFormat="1" applyFont="1" applyBorder="1" applyAlignment="1" applyProtection="1">
      <alignment vertical="top" wrapText="1"/>
      <protection locked="0"/>
    </xf>
    <xf numFmtId="4" fontId="12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3" fillId="0" borderId="11" xfId="0" applyFont="1" applyBorder="1" applyAlignment="1">
      <alignment vertical="top" wrapText="1"/>
    </xf>
    <xf numFmtId="4" fontId="11" fillId="0" borderId="9" xfId="0" applyNumberFormat="1" applyFont="1" applyBorder="1" applyAlignment="1">
      <alignment horizontal="right" vertical="top" wrapText="1"/>
    </xf>
    <xf numFmtId="0" fontId="17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6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8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7" fillId="0" borderId="13" xfId="0" applyFont="1" applyBorder="1" applyAlignment="1">
      <alignment vertical="top" wrapText="1"/>
    </xf>
    <xf numFmtId="0" fontId="17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3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164" fontId="14" fillId="0" borderId="7" xfId="0" applyNumberFormat="1" applyFont="1" applyBorder="1" applyAlignment="1">
      <alignment horizontal="right" vertical="top" wrapText="1"/>
    </xf>
    <xf numFmtId="164" fontId="14" fillId="0" borderId="8" xfId="0" applyNumberFormat="1" applyFont="1" applyBorder="1" applyAlignment="1">
      <alignment horizontal="right"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0" fillId="0" borderId="0" xfId="0"/>
    <xf numFmtId="0" fontId="14" fillId="0" borderId="2" xfId="0" applyFont="1" applyBorder="1" applyAlignment="1">
      <alignment horizontal="right" vertical="top" wrapText="1"/>
    </xf>
    <xf numFmtId="0" fontId="14" fillId="0" borderId="3" xfId="0" applyFont="1" applyBorder="1" applyAlignment="1">
      <alignment horizontal="right" vertical="top" wrapText="1"/>
    </xf>
    <xf numFmtId="0" fontId="14" fillId="0" borderId="1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4" fillId="0" borderId="0" xfId="0" applyNumberFormat="1" applyFont="1" applyAlignment="1">
      <alignment horizontal="right" vertical="top" wrapText="1"/>
    </xf>
    <xf numFmtId="164" fontId="14" fillId="0" borderId="5" xfId="0" applyNumberFormat="1" applyFont="1" applyBorder="1" applyAlignment="1">
      <alignment horizontal="right" vertical="top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0" fontId="5" fillId="0" borderId="12" xfId="0" applyFont="1" applyBorder="1" applyAlignment="1" applyProtection="1">
      <alignment vertical="top" wrapText="1"/>
      <protection locked="0"/>
    </xf>
    <xf numFmtId="0" fontId="17" fillId="0" borderId="0" xfId="0" applyFont="1" applyAlignment="1">
      <alignment horizontal="center" vertical="top" wrapText="1"/>
    </xf>
    <xf numFmtId="165" fontId="5" fillId="0" borderId="12" xfId="0" applyNumberFormat="1" applyFont="1" applyBorder="1" applyAlignment="1" applyProtection="1">
      <alignment vertical="top" wrapText="1"/>
      <protection locked="0"/>
    </xf>
    <xf numFmtId="0" fontId="19" fillId="0" borderId="0" xfId="0" applyFont="1" applyAlignment="1">
      <alignment horizontal="center" vertical="top" wrapText="1"/>
    </xf>
    <xf numFmtId="14" fontId="5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7"/>
  <sheetViews>
    <sheetView showGridLines="0" topLeftCell="A58" workbookViewId="0">
      <selection activeCell="E93" sqref="E93"/>
    </sheetView>
  </sheetViews>
  <sheetFormatPr baseColWidth="10" defaultColWidth="8.89453125" defaultRowHeight="9" customHeight="1" x14ac:dyDescent="0.55000000000000004"/>
  <cols>
    <col min="1" max="1" width="0.1015625" customWidth="1"/>
    <col min="2" max="2" width="10.1015625" customWidth="1"/>
    <col min="3" max="3" width="31.3125" customWidth="1"/>
    <col min="4" max="4" width="2.3125" customWidth="1"/>
    <col min="5" max="5" width="14.41796875" customWidth="1"/>
    <col min="6" max="6" width="12.89453125" customWidth="1"/>
    <col min="7" max="7" width="12.41796875" customWidth="1"/>
    <col min="8" max="8" width="14.5234375" customWidth="1"/>
    <col min="9" max="9" width="2.1015625" customWidth="1"/>
    <col min="10" max="69" width="10.68359375" customWidth="1"/>
  </cols>
  <sheetData>
    <row r="1" spans="2:9" ht="9" customHeight="1" x14ac:dyDescent="0.55000000000000004">
      <c r="B1" s="1"/>
      <c r="C1" s="2"/>
      <c r="D1" s="3"/>
      <c r="E1" s="3"/>
      <c r="F1" s="3"/>
      <c r="G1" s="3"/>
      <c r="H1" s="3"/>
      <c r="I1" s="4"/>
    </row>
    <row r="2" spans="2:9" ht="9" customHeight="1" x14ac:dyDescent="0.55000000000000004">
      <c r="B2" s="5"/>
      <c r="C2" s="6"/>
      <c r="D2" s="7"/>
      <c r="E2" s="51"/>
      <c r="F2" s="51"/>
      <c r="G2" s="51"/>
      <c r="H2" s="51"/>
      <c r="I2" s="8"/>
    </row>
    <row r="3" spans="2:9" ht="9" customHeight="1" x14ac:dyDescent="0.55000000000000004">
      <c r="B3" s="5"/>
      <c r="C3" s="6"/>
      <c r="D3" s="7"/>
      <c r="E3" s="51"/>
      <c r="F3" s="51"/>
      <c r="G3" s="51"/>
      <c r="H3" s="51"/>
      <c r="I3" s="8"/>
    </row>
    <row r="4" spans="2:9" ht="9" customHeight="1" x14ac:dyDescent="0.55000000000000004">
      <c r="B4" s="5"/>
      <c r="C4" s="6"/>
      <c r="D4" s="7"/>
      <c r="E4" s="51"/>
      <c r="F4" s="51"/>
      <c r="G4" s="51"/>
      <c r="H4" s="51"/>
      <c r="I4" s="8"/>
    </row>
    <row r="5" spans="2:9" ht="9" customHeight="1" x14ac:dyDescent="0.55000000000000004">
      <c r="B5" s="5"/>
      <c r="C5" s="6"/>
      <c r="D5" s="7"/>
      <c r="E5" s="51"/>
      <c r="F5" s="51"/>
      <c r="G5" s="51"/>
      <c r="H5" s="51"/>
      <c r="I5" s="8"/>
    </row>
    <row r="6" spans="2:9" ht="9" customHeight="1" x14ac:dyDescent="0.55000000000000004">
      <c r="B6" s="5"/>
      <c r="C6" s="6"/>
      <c r="D6" s="7"/>
      <c r="E6" s="51"/>
      <c r="F6" s="51"/>
      <c r="G6" s="51"/>
      <c r="H6" s="51"/>
      <c r="I6" s="8"/>
    </row>
    <row r="7" spans="2:9" ht="9" customHeight="1" x14ac:dyDescent="0.55000000000000004">
      <c r="B7" s="5"/>
      <c r="C7" s="6"/>
      <c r="D7" s="7"/>
      <c r="E7" s="51"/>
      <c r="F7" s="51"/>
      <c r="G7" s="51"/>
      <c r="H7" s="51"/>
      <c r="I7" s="8"/>
    </row>
    <row r="8" spans="2:9" ht="9" customHeight="1" x14ac:dyDescent="0.55000000000000004">
      <c r="B8" s="5"/>
      <c r="C8" s="6"/>
      <c r="D8" s="7"/>
      <c r="E8" s="51"/>
      <c r="F8" s="51"/>
      <c r="G8" s="51"/>
      <c r="H8" s="51"/>
      <c r="I8" s="8"/>
    </row>
    <row r="9" spans="2:9" ht="9" customHeight="1" x14ac:dyDescent="0.55000000000000004">
      <c r="B9" s="5"/>
      <c r="C9" s="6"/>
      <c r="D9" s="7"/>
      <c r="E9" s="51"/>
      <c r="F9" s="51"/>
      <c r="G9" s="51"/>
      <c r="H9" s="51"/>
      <c r="I9" s="8"/>
    </row>
    <row r="10" spans="2:9" ht="9" customHeight="1" x14ac:dyDescent="0.55000000000000004">
      <c r="B10" s="5"/>
      <c r="C10" s="6"/>
      <c r="D10" s="7"/>
      <c r="E10" s="51"/>
      <c r="F10" s="51"/>
      <c r="G10" s="51"/>
      <c r="H10" s="51"/>
      <c r="I10" s="8"/>
    </row>
    <row r="11" spans="2:9" ht="9" customHeight="1" x14ac:dyDescent="0.55000000000000004">
      <c r="B11" s="5"/>
      <c r="C11" s="6"/>
      <c r="D11" s="7"/>
      <c r="E11" s="57" t="str">
        <f>IF(Paramètres!C5&lt;&gt;"",Paramètres!C5,"")</f>
        <v>Mise en conformité PMR - Maison Arrêt Belfort</v>
      </c>
      <c r="F11" s="57"/>
      <c r="G11" s="57"/>
      <c r="H11" s="57"/>
      <c r="I11" s="8"/>
    </row>
    <row r="12" spans="2:9" ht="9" customHeight="1" x14ac:dyDescent="0.55000000000000004">
      <c r="B12" s="5"/>
      <c r="C12" s="6"/>
      <c r="D12" s="7"/>
      <c r="E12" s="57"/>
      <c r="F12" s="57"/>
      <c r="G12" s="57"/>
      <c r="H12" s="57"/>
      <c r="I12" s="8"/>
    </row>
    <row r="13" spans="2:9" ht="9" customHeight="1" x14ac:dyDescent="0.55000000000000004">
      <c r="B13" s="5"/>
      <c r="C13" s="6"/>
      <c r="D13" s="7"/>
      <c r="E13" s="57"/>
      <c r="F13" s="57"/>
      <c r="G13" s="57"/>
      <c r="H13" s="57"/>
      <c r="I13" s="8"/>
    </row>
    <row r="14" spans="2:9" ht="9" customHeight="1" x14ac:dyDescent="0.55000000000000004">
      <c r="B14" s="5"/>
      <c r="C14" s="6"/>
      <c r="D14" s="7"/>
      <c r="E14" s="57"/>
      <c r="F14" s="57"/>
      <c r="G14" s="57"/>
      <c r="H14" s="57"/>
      <c r="I14" s="8"/>
    </row>
    <row r="15" spans="2:9" ht="9" customHeight="1" x14ac:dyDescent="0.55000000000000004">
      <c r="B15" s="5"/>
      <c r="C15" s="6"/>
      <c r="D15" s="7"/>
      <c r="E15" s="57"/>
      <c r="F15" s="57"/>
      <c r="G15" s="57"/>
      <c r="H15" s="57"/>
      <c r="I15" s="8"/>
    </row>
    <row r="16" spans="2:9" ht="9" customHeight="1" x14ac:dyDescent="0.55000000000000004">
      <c r="B16" s="5"/>
      <c r="C16" s="6"/>
      <c r="D16" s="7"/>
      <c r="E16" s="57"/>
      <c r="F16" s="57"/>
      <c r="G16" s="57"/>
      <c r="H16" s="57"/>
      <c r="I16" s="8"/>
    </row>
    <row r="17" spans="2:9" ht="9" customHeight="1" x14ac:dyDescent="0.55000000000000004">
      <c r="B17" s="5"/>
      <c r="C17" s="6"/>
      <c r="D17" s="7"/>
      <c r="E17" s="57"/>
      <c r="F17" s="57"/>
      <c r="G17" s="57"/>
      <c r="H17" s="57"/>
      <c r="I17" s="8"/>
    </row>
    <row r="18" spans="2:9" ht="9" customHeight="1" x14ac:dyDescent="0.55000000000000004">
      <c r="B18" s="5"/>
      <c r="C18" s="6"/>
      <c r="D18" s="7"/>
      <c r="E18" s="57"/>
      <c r="F18" s="57"/>
      <c r="G18" s="57"/>
      <c r="H18" s="57"/>
      <c r="I18" s="8"/>
    </row>
    <row r="19" spans="2:9" ht="9" customHeight="1" x14ac:dyDescent="0.55000000000000004">
      <c r="B19" s="5"/>
      <c r="C19" s="6"/>
      <c r="D19" s="7"/>
      <c r="E19" s="57"/>
      <c r="F19" s="57"/>
      <c r="G19" s="57"/>
      <c r="H19" s="57"/>
      <c r="I19" s="8"/>
    </row>
    <row r="20" spans="2:9" ht="9" customHeight="1" x14ac:dyDescent="0.55000000000000004">
      <c r="B20" s="5"/>
      <c r="C20" s="6"/>
      <c r="D20" s="7"/>
      <c r="E20" s="57" t="str">
        <f>IF(Paramètres!C24&lt;&gt;"",Paramètres!C24,"") &amp; CHAR(10) &amp; IF(Paramètres!C26&lt;&gt;"",Paramètres!C26,"") &amp; CHAR(10) &amp; IF(Paramètres!C28&lt;&gt;"",Paramètres!C28,"")</f>
        <v xml:space="preserve">1, rue des Boucheries
90000 BELFORT
</v>
      </c>
      <c r="F20" s="57"/>
      <c r="G20" s="57"/>
      <c r="H20" s="57"/>
      <c r="I20" s="8"/>
    </row>
    <row r="21" spans="2:9" ht="9" customHeight="1" x14ac:dyDescent="0.55000000000000004">
      <c r="B21" s="5"/>
      <c r="C21" s="6"/>
      <c r="D21" s="7"/>
      <c r="E21" s="57"/>
      <c r="F21" s="57"/>
      <c r="G21" s="57"/>
      <c r="H21" s="57"/>
      <c r="I21" s="8"/>
    </row>
    <row r="22" spans="2:9" ht="9" customHeight="1" x14ac:dyDescent="0.55000000000000004">
      <c r="B22" s="5"/>
      <c r="C22" s="6"/>
      <c r="D22" s="7"/>
      <c r="E22" s="57"/>
      <c r="F22" s="57"/>
      <c r="G22" s="57"/>
      <c r="H22" s="57"/>
      <c r="I22" s="8"/>
    </row>
    <row r="23" spans="2:9" ht="9" customHeight="1" x14ac:dyDescent="0.55000000000000004">
      <c r="B23" s="5"/>
      <c r="C23" s="6"/>
      <c r="D23" s="7"/>
      <c r="E23" s="57"/>
      <c r="F23" s="57"/>
      <c r="G23" s="57"/>
      <c r="H23" s="57"/>
      <c r="I23" s="8"/>
    </row>
    <row r="24" spans="2:9" ht="9" customHeight="1" x14ac:dyDescent="0.55000000000000004">
      <c r="B24" s="5"/>
      <c r="C24" s="6"/>
      <c r="D24" s="7"/>
      <c r="E24" s="57"/>
      <c r="F24" s="57"/>
      <c r="G24" s="57"/>
      <c r="H24" s="57"/>
      <c r="I24" s="8"/>
    </row>
    <row r="25" spans="2:9" ht="9" customHeight="1" x14ac:dyDescent="0.55000000000000004">
      <c r="B25" s="5"/>
      <c r="C25" s="6"/>
      <c r="D25" s="7"/>
      <c r="E25" s="57"/>
      <c r="F25" s="57"/>
      <c r="G25" s="57"/>
      <c r="H25" s="57"/>
      <c r="I25" s="8"/>
    </row>
    <row r="26" spans="2:9" ht="9" customHeight="1" x14ac:dyDescent="0.55000000000000004">
      <c r="B26" s="5"/>
      <c r="C26" s="6"/>
      <c r="D26" s="7"/>
      <c r="E26" s="57"/>
      <c r="F26" s="57"/>
      <c r="G26" s="57"/>
      <c r="H26" s="57"/>
      <c r="I26" s="8"/>
    </row>
    <row r="27" spans="2:9" ht="9" customHeight="1" x14ac:dyDescent="0.55000000000000004">
      <c r="B27" s="5"/>
      <c r="C27" s="6"/>
      <c r="D27" s="7"/>
      <c r="E27" s="57"/>
      <c r="F27" s="57"/>
      <c r="G27" s="57"/>
      <c r="H27" s="57"/>
      <c r="I27" s="8"/>
    </row>
    <row r="28" spans="2:9" ht="9" customHeight="1" x14ac:dyDescent="0.55000000000000004">
      <c r="B28" s="5"/>
      <c r="C28" s="6"/>
      <c r="D28" s="7"/>
      <c r="E28" s="51"/>
      <c r="F28" s="51"/>
      <c r="G28" s="51"/>
      <c r="H28" s="51"/>
      <c r="I28" s="8"/>
    </row>
    <row r="29" spans="2:9" ht="9" customHeight="1" x14ac:dyDescent="0.55000000000000004">
      <c r="B29" s="5"/>
      <c r="C29" s="6"/>
      <c r="D29" s="7"/>
      <c r="E29" s="51"/>
      <c r="F29" s="51"/>
      <c r="G29" s="51"/>
      <c r="H29" s="51"/>
      <c r="I29" s="8"/>
    </row>
    <row r="30" spans="2:9" ht="9" customHeight="1" x14ac:dyDescent="0.55000000000000004">
      <c r="B30" s="5"/>
      <c r="C30" s="6"/>
      <c r="D30" s="7"/>
      <c r="E30" s="51"/>
      <c r="F30" s="51"/>
      <c r="G30" s="51"/>
      <c r="H30" s="51"/>
      <c r="I30" s="8"/>
    </row>
    <row r="31" spans="2:9" ht="9" customHeight="1" x14ac:dyDescent="0.55000000000000004">
      <c r="B31" s="5"/>
      <c r="C31" s="6"/>
      <c r="D31" s="7"/>
      <c r="E31" s="51"/>
      <c r="F31" s="51"/>
      <c r="G31" s="51"/>
      <c r="H31" s="51"/>
      <c r="I31" s="8"/>
    </row>
    <row r="32" spans="2:9" ht="9" customHeight="1" x14ac:dyDescent="0.55000000000000004">
      <c r="B32" s="5"/>
      <c r="C32" s="6"/>
      <c r="D32" s="7"/>
      <c r="E32" s="51"/>
      <c r="F32" s="51"/>
      <c r="G32" s="51"/>
      <c r="H32" s="51"/>
      <c r="I32" s="8"/>
    </row>
    <row r="33" spans="2:9" ht="9" customHeight="1" x14ac:dyDescent="0.55000000000000004">
      <c r="B33" s="5"/>
      <c r="C33" s="6"/>
      <c r="D33" s="7"/>
      <c r="E33" s="51"/>
      <c r="F33" s="51"/>
      <c r="G33" s="51"/>
      <c r="H33" s="51"/>
      <c r="I33" s="8"/>
    </row>
    <row r="34" spans="2:9" ht="9" customHeight="1" x14ac:dyDescent="0.55000000000000004">
      <c r="B34" s="5"/>
      <c r="C34" s="6"/>
      <c r="D34" s="7"/>
      <c r="E34" s="51"/>
      <c r="F34" s="51"/>
      <c r="G34" s="51"/>
      <c r="H34" s="51"/>
      <c r="I34" s="8"/>
    </row>
    <row r="35" spans="2:9" ht="9" customHeight="1" x14ac:dyDescent="0.55000000000000004">
      <c r="B35" s="5"/>
      <c r="C35" s="6"/>
      <c r="D35" s="7"/>
      <c r="E35" s="51"/>
      <c r="F35" s="51"/>
      <c r="G35" s="51"/>
      <c r="H35" s="51"/>
      <c r="I35" s="8"/>
    </row>
    <row r="36" spans="2:9" ht="9" customHeight="1" x14ac:dyDescent="0.55000000000000004">
      <c r="B36" s="5"/>
      <c r="C36" s="6"/>
      <c r="D36" s="7"/>
      <c r="E36" s="51"/>
      <c r="F36" s="51"/>
      <c r="G36" s="51"/>
      <c r="H36" s="51"/>
      <c r="I36" s="8"/>
    </row>
    <row r="37" spans="2:9" ht="9" customHeight="1" x14ac:dyDescent="0.55000000000000004">
      <c r="B37" s="5"/>
      <c r="C37" s="6"/>
      <c r="D37" s="7"/>
      <c r="E37" s="51"/>
      <c r="F37" s="51"/>
      <c r="G37" s="51"/>
      <c r="H37" s="51"/>
      <c r="I37" s="8"/>
    </row>
    <row r="38" spans="2:9" ht="9" customHeight="1" x14ac:dyDescent="0.55000000000000004">
      <c r="B38" s="5"/>
      <c r="C38" s="6"/>
      <c r="D38" s="7"/>
      <c r="E38" s="51"/>
      <c r="F38" s="51"/>
      <c r="G38" s="51"/>
      <c r="H38" s="51"/>
      <c r="I38" s="8"/>
    </row>
    <row r="39" spans="2:9" ht="9" customHeight="1" x14ac:dyDescent="0.55000000000000004">
      <c r="B39" s="5"/>
      <c r="C39" s="6"/>
      <c r="D39" s="7"/>
      <c r="E39" s="51"/>
      <c r="F39" s="51"/>
      <c r="G39" s="51"/>
      <c r="H39" s="51"/>
      <c r="I39" s="8"/>
    </row>
    <row r="40" spans="2:9" ht="9" customHeight="1" x14ac:dyDescent="0.55000000000000004">
      <c r="B40" s="5"/>
      <c r="C40" s="6"/>
      <c r="D40" s="7"/>
      <c r="E40" s="51"/>
      <c r="F40" s="51"/>
      <c r="G40" s="51"/>
      <c r="H40" s="51"/>
      <c r="I40" s="8"/>
    </row>
    <row r="41" spans="2:9" ht="9" customHeight="1" x14ac:dyDescent="0.55000000000000004">
      <c r="B41" s="5"/>
      <c r="C41" s="6"/>
      <c r="D41" s="7"/>
      <c r="E41" s="51"/>
      <c r="F41" s="51"/>
      <c r="G41" s="51"/>
      <c r="H41" s="51"/>
      <c r="I41" s="8"/>
    </row>
    <row r="42" spans="2:9" ht="9" customHeight="1" x14ac:dyDescent="0.55000000000000004">
      <c r="B42" s="5"/>
      <c r="C42" s="6"/>
      <c r="D42" s="7"/>
      <c r="E42" s="51"/>
      <c r="F42" s="51"/>
      <c r="G42" s="51"/>
      <c r="H42" s="51"/>
      <c r="I42" s="8"/>
    </row>
    <row r="43" spans="2:9" ht="9" customHeight="1" x14ac:dyDescent="0.55000000000000004">
      <c r="B43" s="5"/>
      <c r="C43" s="6"/>
      <c r="D43" s="7"/>
      <c r="E43" s="51"/>
      <c r="F43" s="51"/>
      <c r="G43" s="51"/>
      <c r="H43" s="51"/>
      <c r="I43" s="8"/>
    </row>
    <row r="44" spans="2:9" ht="9" customHeight="1" x14ac:dyDescent="0.55000000000000004">
      <c r="B44" s="5"/>
      <c r="C44" s="6"/>
      <c r="D44" s="7"/>
      <c r="E44" s="51"/>
      <c r="F44" s="51"/>
      <c r="G44" s="51"/>
      <c r="H44" s="51"/>
      <c r="I44" s="8"/>
    </row>
    <row r="45" spans="2:9" ht="9" customHeight="1" x14ac:dyDescent="0.55000000000000004">
      <c r="B45" s="5"/>
      <c r="C45" s="6"/>
      <c r="D45" s="7"/>
      <c r="E45" s="51"/>
      <c r="F45" s="51"/>
      <c r="G45" s="51"/>
      <c r="H45" s="51"/>
      <c r="I45" s="8"/>
    </row>
    <row r="46" spans="2:9" ht="9" customHeight="1" x14ac:dyDescent="0.55000000000000004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55000000000000004">
      <c r="B47" s="5"/>
      <c r="C47" s="6"/>
      <c r="D47" s="7"/>
      <c r="E47" s="50" t="s">
        <v>4</v>
      </c>
      <c r="F47" s="51"/>
      <c r="G47" s="51"/>
      <c r="H47" s="51"/>
      <c r="I47" s="8"/>
    </row>
    <row r="48" spans="2:9" ht="9" customHeight="1" x14ac:dyDescent="0.55000000000000004">
      <c r="B48" s="5"/>
      <c r="C48" s="6"/>
      <c r="D48" s="7"/>
      <c r="E48" s="51"/>
      <c r="F48" s="51"/>
      <c r="G48" s="51"/>
      <c r="H48" s="51"/>
      <c r="I48" s="8"/>
    </row>
    <row r="49" spans="2:9" ht="9" customHeight="1" x14ac:dyDescent="0.55000000000000004">
      <c r="B49" s="5"/>
      <c r="C49" s="6"/>
      <c r="D49" s="7"/>
      <c r="E49" s="51"/>
      <c r="F49" s="51"/>
      <c r="G49" s="51"/>
      <c r="H49" s="51"/>
      <c r="I49" s="8"/>
    </row>
    <row r="50" spans="2:9" ht="9" customHeight="1" x14ac:dyDescent="0.55000000000000004">
      <c r="B50" s="5"/>
      <c r="C50" s="6"/>
      <c r="D50" s="7"/>
      <c r="E50" s="51"/>
      <c r="F50" s="51"/>
      <c r="G50" s="51"/>
      <c r="H50" s="51"/>
      <c r="I50" s="8"/>
    </row>
    <row r="51" spans="2:9" ht="9" customHeight="1" x14ac:dyDescent="0.55000000000000004">
      <c r="B51" s="5"/>
      <c r="C51" s="6"/>
      <c r="D51" s="7"/>
      <c r="E51" s="51"/>
      <c r="F51" s="51"/>
      <c r="G51" s="51"/>
      <c r="H51" s="51"/>
      <c r="I51" s="8"/>
    </row>
    <row r="52" spans="2:9" ht="9" customHeight="1" x14ac:dyDescent="0.55000000000000004">
      <c r="B52" s="5"/>
      <c r="C52" s="6"/>
      <c r="D52" s="7"/>
      <c r="E52" s="51"/>
      <c r="F52" s="51"/>
      <c r="G52" s="51"/>
      <c r="H52" s="51"/>
      <c r="I52" s="8"/>
    </row>
    <row r="53" spans="2:9" ht="9" customHeight="1" x14ac:dyDescent="0.55000000000000004">
      <c r="B53" s="5"/>
      <c r="C53" s="6"/>
      <c r="D53" s="7"/>
      <c r="E53" s="51"/>
      <c r="F53" s="51"/>
      <c r="G53" s="51"/>
      <c r="H53" s="51"/>
      <c r="I53" s="8"/>
    </row>
    <row r="54" spans="2:9" ht="9" customHeight="1" x14ac:dyDescent="0.55000000000000004">
      <c r="B54" s="5"/>
      <c r="C54" s="6"/>
      <c r="D54" s="7"/>
      <c r="E54" s="51"/>
      <c r="F54" s="51"/>
      <c r="G54" s="51"/>
      <c r="H54" s="51"/>
      <c r="I54" s="8"/>
    </row>
    <row r="55" spans="2:9" ht="9" customHeight="1" x14ac:dyDescent="0.55000000000000004">
      <c r="B55" s="5"/>
      <c r="C55" s="6"/>
      <c r="D55" s="7"/>
      <c r="E55" s="51"/>
      <c r="F55" s="51"/>
      <c r="G55" s="51"/>
      <c r="H55" s="51"/>
      <c r="I55" s="8"/>
    </row>
    <row r="56" spans="2:9" ht="9" customHeight="1" x14ac:dyDescent="0.55000000000000004">
      <c r="B56" s="5"/>
      <c r="C56" s="6"/>
      <c r="D56" s="7"/>
      <c r="E56" s="51"/>
      <c r="F56" s="51"/>
      <c r="G56" s="51"/>
      <c r="H56" s="51"/>
      <c r="I56" s="8"/>
    </row>
    <row r="57" spans="2:9" ht="9" customHeight="1" x14ac:dyDescent="0.55000000000000004">
      <c r="B57" s="5"/>
      <c r="C57" s="6"/>
      <c r="D57" s="7"/>
      <c r="E57" s="51"/>
      <c r="F57" s="51"/>
      <c r="G57" s="51"/>
      <c r="H57" s="51"/>
      <c r="I57" s="8"/>
    </row>
    <row r="58" spans="2:9" ht="9" customHeight="1" x14ac:dyDescent="0.55000000000000004">
      <c r="B58" s="5"/>
      <c r="C58" s="6"/>
      <c r="D58" s="7"/>
      <c r="E58" s="51"/>
      <c r="F58" s="51"/>
      <c r="G58" s="51"/>
      <c r="H58" s="51"/>
      <c r="I58" s="8"/>
    </row>
    <row r="59" spans="2:9" ht="9" customHeight="1" x14ac:dyDescent="0.55000000000000004">
      <c r="B59" s="5"/>
      <c r="C59" s="6"/>
      <c r="D59" s="7"/>
      <c r="E59" s="51"/>
      <c r="F59" s="51"/>
      <c r="G59" s="51"/>
      <c r="H59" s="51"/>
      <c r="I59" s="8"/>
    </row>
    <row r="60" spans="2:9" ht="9" customHeight="1" x14ac:dyDescent="0.55000000000000004">
      <c r="B60" s="5"/>
      <c r="C60" s="6"/>
      <c r="D60" s="7"/>
      <c r="E60" s="51"/>
      <c r="F60" s="51"/>
      <c r="G60" s="51"/>
      <c r="H60" s="51"/>
      <c r="I60" s="8"/>
    </row>
    <row r="61" spans="2:9" ht="9" customHeight="1" x14ac:dyDescent="0.55000000000000004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55000000000000004">
      <c r="B62" s="5"/>
      <c r="C62" s="6"/>
      <c r="D62" s="7"/>
      <c r="E62" s="52" t="str">
        <f>IF(Paramètres!C9&lt;&gt;"",Paramètres!C9,"")</f>
        <v>Lot n°1</v>
      </c>
      <c r="F62" s="52"/>
      <c r="G62" s="52"/>
      <c r="H62" s="52"/>
      <c r="I62" s="8"/>
    </row>
    <row r="63" spans="2:9" ht="9" customHeight="1" x14ac:dyDescent="0.55000000000000004">
      <c r="B63" s="5"/>
      <c r="C63" s="6"/>
      <c r="D63" s="7"/>
      <c r="E63" s="52"/>
      <c r="F63" s="52"/>
      <c r="G63" s="52"/>
      <c r="H63" s="52"/>
      <c r="I63" s="8"/>
    </row>
    <row r="64" spans="2:9" ht="9" customHeight="1" x14ac:dyDescent="0.55000000000000004">
      <c r="B64" s="5"/>
      <c r="C64" s="6"/>
      <c r="D64" s="7"/>
      <c r="E64" s="52"/>
      <c r="F64" s="52"/>
      <c r="G64" s="52"/>
      <c r="H64" s="52"/>
      <c r="I64" s="8"/>
    </row>
    <row r="65" spans="2:9" ht="9" customHeight="1" x14ac:dyDescent="0.55000000000000004">
      <c r="B65" s="5"/>
      <c r="C65" s="6"/>
      <c r="D65" s="7"/>
      <c r="E65" s="52"/>
      <c r="F65" s="52"/>
      <c r="G65" s="52"/>
      <c r="H65" s="52"/>
      <c r="I65" s="8"/>
    </row>
    <row r="66" spans="2:9" ht="9" customHeight="1" x14ac:dyDescent="0.55000000000000004">
      <c r="B66" s="5"/>
      <c r="C66" s="6"/>
      <c r="D66" s="7"/>
      <c r="E66" s="52" t="str">
        <f>IF(Paramètres!C11&lt;&gt;"",Paramètres!C11,"")</f>
        <v>LOT GROS-OEUVRE</v>
      </c>
      <c r="F66" s="52"/>
      <c r="G66" s="52"/>
      <c r="H66" s="52"/>
      <c r="I66" s="8"/>
    </row>
    <row r="67" spans="2:9" ht="9" customHeight="1" x14ac:dyDescent="0.55000000000000004">
      <c r="B67" s="5"/>
      <c r="C67" s="6"/>
      <c r="D67" s="7"/>
      <c r="E67" s="52"/>
      <c r="F67" s="52"/>
      <c r="G67" s="52"/>
      <c r="H67" s="52"/>
      <c r="I67" s="8"/>
    </row>
    <row r="68" spans="2:9" ht="9" customHeight="1" x14ac:dyDescent="0.55000000000000004">
      <c r="B68" s="5"/>
      <c r="C68" s="6"/>
      <c r="D68" s="7"/>
      <c r="E68" s="52"/>
      <c r="F68" s="52"/>
      <c r="G68" s="52"/>
      <c r="H68" s="52"/>
      <c r="I68" s="8"/>
    </row>
    <row r="69" spans="2:9" ht="9" customHeight="1" x14ac:dyDescent="0.55000000000000004">
      <c r="B69" s="5"/>
      <c r="C69" s="6"/>
      <c r="D69" s="7"/>
      <c r="E69" s="52"/>
      <c r="F69" s="52"/>
      <c r="G69" s="52"/>
      <c r="H69" s="52"/>
      <c r="I69" s="8"/>
    </row>
    <row r="70" spans="2:9" ht="9" customHeight="1" x14ac:dyDescent="0.55000000000000004">
      <c r="B70" s="5"/>
      <c r="C70" s="6"/>
      <c r="D70" s="7"/>
      <c r="E70" s="52"/>
      <c r="F70" s="52"/>
      <c r="G70" s="52"/>
      <c r="H70" s="52"/>
      <c r="I70" s="8"/>
    </row>
    <row r="71" spans="2:9" ht="9" customHeight="1" x14ac:dyDescent="0.55000000000000004">
      <c r="B71" s="5"/>
      <c r="C71" s="6"/>
      <c r="D71" s="7"/>
      <c r="E71" s="53" t="str">
        <f>IF(Paramètres!C3&lt;&gt;"",Paramètres!C3,"")</f>
        <v>DPGF</v>
      </c>
      <c r="F71" s="54"/>
      <c r="G71" s="54"/>
      <c r="H71" s="55"/>
      <c r="I71" s="8"/>
    </row>
    <row r="72" spans="2:9" ht="9" customHeight="1" x14ac:dyDescent="0.55000000000000004">
      <c r="B72" s="5"/>
      <c r="C72" s="6"/>
      <c r="D72" s="7"/>
      <c r="E72" s="56"/>
      <c r="F72" s="57"/>
      <c r="G72" s="57"/>
      <c r="H72" s="58"/>
      <c r="I72" s="8"/>
    </row>
    <row r="73" spans="2:9" ht="9" customHeight="1" x14ac:dyDescent="0.55000000000000004">
      <c r="B73" s="5"/>
      <c r="C73" s="6"/>
      <c r="D73" s="7"/>
      <c r="E73" s="56"/>
      <c r="F73" s="57"/>
      <c r="G73" s="57"/>
      <c r="H73" s="58"/>
      <c r="I73" s="8"/>
    </row>
    <row r="74" spans="2:9" ht="9" customHeight="1" x14ac:dyDescent="0.55000000000000004">
      <c r="B74" s="5"/>
      <c r="C74" s="6"/>
      <c r="D74" s="7"/>
      <c r="E74" s="56"/>
      <c r="F74" s="57"/>
      <c r="G74" s="57"/>
      <c r="H74" s="58"/>
      <c r="I74" s="8"/>
    </row>
    <row r="75" spans="2:9" ht="9" customHeight="1" x14ac:dyDescent="0.55000000000000004">
      <c r="B75" s="5"/>
      <c r="C75" s="6"/>
      <c r="D75" s="7"/>
      <c r="E75" s="56"/>
      <c r="F75" s="57"/>
      <c r="G75" s="57"/>
      <c r="H75" s="58"/>
      <c r="I75" s="8"/>
    </row>
    <row r="76" spans="2:9" ht="9" customHeight="1" x14ac:dyDescent="0.55000000000000004">
      <c r="B76" s="5"/>
      <c r="C76" s="6"/>
      <c r="D76" s="7"/>
      <c r="E76" s="56"/>
      <c r="F76" s="57"/>
      <c r="G76" s="57"/>
      <c r="H76" s="58"/>
      <c r="I76" s="8"/>
    </row>
    <row r="77" spans="2:9" ht="9" customHeight="1" x14ac:dyDescent="0.55000000000000004">
      <c r="B77" s="5"/>
      <c r="C77" s="6"/>
      <c r="D77" s="7"/>
      <c r="E77" s="59"/>
      <c r="F77" s="60"/>
      <c r="G77" s="60"/>
      <c r="H77" s="61"/>
      <c r="I77" s="8"/>
    </row>
    <row r="78" spans="2:9" ht="9" customHeight="1" x14ac:dyDescent="0.55000000000000004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55000000000000004">
      <c r="B79" s="5"/>
      <c r="C79" s="6"/>
      <c r="D79" s="7"/>
      <c r="E79" s="7"/>
      <c r="F79" s="49" t="s">
        <v>0</v>
      </c>
      <c r="G79" s="49" t="s">
        <v>202</v>
      </c>
      <c r="H79" s="7"/>
      <c r="I79" s="8"/>
    </row>
    <row r="80" spans="2:9" ht="9" customHeight="1" x14ac:dyDescent="0.55000000000000004">
      <c r="B80" s="46" t="s">
        <v>5</v>
      </c>
      <c r="C80" s="47"/>
      <c r="D80" s="7"/>
      <c r="E80" s="7"/>
      <c r="F80" s="49"/>
      <c r="G80" s="49"/>
      <c r="H80" s="7"/>
      <c r="I80" s="8"/>
    </row>
    <row r="81" spans="2:9" ht="9" customHeight="1" x14ac:dyDescent="0.55000000000000004">
      <c r="B81" s="48"/>
      <c r="C81" s="47"/>
      <c r="D81" s="7"/>
      <c r="E81" s="7"/>
      <c r="F81" s="49" t="s">
        <v>1</v>
      </c>
      <c r="G81" s="114">
        <v>46009</v>
      </c>
      <c r="H81" s="7"/>
      <c r="I81" s="8"/>
    </row>
    <row r="82" spans="2:9" ht="9" customHeight="1" x14ac:dyDescent="0.55000000000000004">
      <c r="B82" s="48"/>
      <c r="C82" s="47"/>
      <c r="D82" s="7"/>
      <c r="E82" s="7"/>
      <c r="F82" s="49"/>
      <c r="G82" s="49"/>
      <c r="H82" s="7"/>
      <c r="I82" s="8"/>
    </row>
    <row r="83" spans="2:9" ht="9" customHeight="1" x14ac:dyDescent="0.55000000000000004">
      <c r="B83" s="48"/>
      <c r="C83" s="47"/>
      <c r="D83" s="7"/>
      <c r="E83" s="7"/>
      <c r="F83" s="49" t="s">
        <v>2</v>
      </c>
      <c r="G83" s="49" t="str">
        <f>IF(Paramètres!C15&lt;&gt;"",Paramètres!C15,"")</f>
        <v>DCE</v>
      </c>
      <c r="H83" s="7"/>
      <c r="I83" s="8"/>
    </row>
    <row r="84" spans="2:9" ht="9" customHeight="1" x14ac:dyDescent="0.55000000000000004">
      <c r="B84" s="48"/>
      <c r="C84" s="47"/>
      <c r="D84" s="7"/>
      <c r="E84" s="7"/>
      <c r="F84" s="49"/>
      <c r="G84" s="49"/>
      <c r="H84" s="7"/>
      <c r="I84" s="8"/>
    </row>
    <row r="85" spans="2:9" ht="9" customHeight="1" x14ac:dyDescent="0.55000000000000004">
      <c r="B85" s="48"/>
      <c r="C85" s="47"/>
      <c r="D85" s="7"/>
      <c r="E85" s="7"/>
      <c r="F85" s="49" t="s">
        <v>3</v>
      </c>
      <c r="G85" s="49">
        <v>4</v>
      </c>
      <c r="H85" s="7"/>
      <c r="I85" s="8"/>
    </row>
    <row r="86" spans="2:9" ht="9" customHeight="1" x14ac:dyDescent="0.55000000000000004">
      <c r="B86" s="48"/>
      <c r="C86" s="47"/>
      <c r="D86" s="7"/>
      <c r="E86" s="7"/>
      <c r="F86" s="49"/>
      <c r="G86" s="49"/>
      <c r="H86" s="7"/>
      <c r="I86" s="8"/>
    </row>
    <row r="87" spans="2:9" ht="9" customHeight="1" x14ac:dyDescent="0.55000000000000004">
      <c r="B87" s="9"/>
      <c r="C87" s="10"/>
      <c r="D87" s="11"/>
      <c r="E87" s="11"/>
      <c r="F87" s="11"/>
      <c r="G87" s="11"/>
      <c r="H87" s="11"/>
      <c r="I87" s="12"/>
    </row>
  </sheetData>
  <sheetProtection selectLockedCells="1"/>
  <mergeCells count="17">
    <mergeCell ref="E2:H10"/>
    <mergeCell ref="E11:H19"/>
    <mergeCell ref="E20:H27"/>
    <mergeCell ref="E28:H45"/>
    <mergeCell ref="E62:H65"/>
    <mergeCell ref="E47:H60"/>
    <mergeCell ref="E66:H70"/>
    <mergeCell ref="E71:H77"/>
    <mergeCell ref="F79:F80"/>
    <mergeCell ref="G79:G80"/>
    <mergeCell ref="B80:C86"/>
    <mergeCell ref="F83:F84"/>
    <mergeCell ref="G83:G84"/>
    <mergeCell ref="F85:F86"/>
    <mergeCell ref="G85:G86"/>
    <mergeCell ref="F81:F82"/>
    <mergeCell ref="G81:G8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143"/>
  <sheetViews>
    <sheetView showGridLines="0" tabSelected="1" view="pageLayout" topLeftCell="B2" zoomScaleNormal="100" workbookViewId="0">
      <selection activeCell="D79" sqref="D79:F79"/>
    </sheetView>
  </sheetViews>
  <sheetFormatPr baseColWidth="10" defaultColWidth="8.89453125" defaultRowHeight="14.4" x14ac:dyDescent="0.55000000000000004"/>
  <cols>
    <col min="1" max="1" width="0" hidden="1" customWidth="1"/>
    <col min="2" max="2" width="4.41796875" customWidth="1"/>
    <col min="3" max="3" width="0" hidden="1" customWidth="1"/>
    <col min="4" max="4" width="36" customWidth="1"/>
    <col min="5" max="8" width="8.1015625" customWidth="1"/>
    <col min="9" max="9" width="0" hidden="1" customWidth="1"/>
    <col min="10" max="11" width="12.5234375" customWidth="1"/>
    <col min="12" max="18" width="0" hidden="1" customWidth="1"/>
    <col min="19" max="69" width="10.68359375" customWidth="1"/>
  </cols>
  <sheetData>
    <row r="1" spans="1:18" ht="20.399999999999999" hidden="1" x14ac:dyDescent="0.55000000000000004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0.399999999999999" x14ac:dyDescent="0.55000000000000004">
      <c r="A3" s="7" t="s">
        <v>23</v>
      </c>
      <c r="B3" s="13" t="s">
        <v>24</v>
      </c>
      <c r="C3" s="13" t="s">
        <v>25</v>
      </c>
      <c r="D3" s="106" t="s">
        <v>26</v>
      </c>
      <c r="E3" s="106"/>
      <c r="F3" s="106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6" customHeight="1" x14ac:dyDescent="0.55000000000000004">
      <c r="A4" s="7">
        <v>2</v>
      </c>
      <c r="B4" s="14" t="s">
        <v>38</v>
      </c>
      <c r="C4" s="14"/>
      <c r="D4" s="107" t="s">
        <v>39</v>
      </c>
      <c r="E4" s="107"/>
      <c r="F4" s="107"/>
      <c r="G4" s="15"/>
      <c r="H4" s="15"/>
      <c r="I4" s="15"/>
      <c r="J4" s="15"/>
      <c r="K4" s="16"/>
      <c r="L4" s="7"/>
    </row>
    <row r="5" spans="1:18" hidden="1" x14ac:dyDescent="0.55000000000000004">
      <c r="A5" s="7" t="s">
        <v>40</v>
      </c>
    </row>
    <row r="6" spans="1:18" ht="15.6" customHeight="1" x14ac:dyDescent="0.55000000000000004">
      <c r="A6" s="7">
        <v>3</v>
      </c>
      <c r="B6" s="17" t="s">
        <v>41</v>
      </c>
      <c r="C6" s="17"/>
      <c r="D6" s="102" t="s">
        <v>42</v>
      </c>
      <c r="E6" s="102"/>
      <c r="F6" s="102"/>
      <c r="G6" s="18"/>
      <c r="H6" s="18"/>
      <c r="I6" s="18"/>
      <c r="J6" s="18"/>
      <c r="K6" s="19"/>
      <c r="L6" s="7"/>
    </row>
    <row r="7" spans="1:18" x14ac:dyDescent="0.55000000000000004">
      <c r="A7" s="7">
        <v>9</v>
      </c>
      <c r="B7" s="20" t="s">
        <v>43</v>
      </c>
      <c r="C7" s="20"/>
      <c r="D7" s="103" t="s">
        <v>44</v>
      </c>
      <c r="E7" s="104"/>
      <c r="F7" s="104"/>
      <c r="G7" s="22" t="s">
        <v>45</v>
      </c>
      <c r="H7" s="23">
        <v>1</v>
      </c>
      <c r="I7" s="23"/>
      <c r="J7" s="24"/>
      <c r="K7" s="25">
        <f>IF(AND(H7= "",I7= ""), 0, ROUND(ROUND(J7, 2) * ROUND(IF(I7="",H7,I7),  0), 2))</f>
        <v>0</v>
      </c>
      <c r="L7" s="7"/>
      <c r="N7" s="26">
        <v>0.2</v>
      </c>
      <c r="R7" s="7">
        <v>3097</v>
      </c>
    </row>
    <row r="8" spans="1:18" hidden="1" x14ac:dyDescent="0.55000000000000004">
      <c r="A8" s="7" t="s">
        <v>46</v>
      </c>
    </row>
    <row r="9" spans="1:18" x14ac:dyDescent="0.55000000000000004">
      <c r="A9" s="7" t="s">
        <v>47</v>
      </c>
      <c r="B9" s="27"/>
      <c r="C9" s="27"/>
      <c r="D9" s="105" t="s">
        <v>48</v>
      </c>
      <c r="E9" s="105"/>
      <c r="F9" s="105"/>
      <c r="G9" s="105"/>
      <c r="H9" s="105"/>
      <c r="I9" s="105"/>
      <c r="J9" s="105"/>
      <c r="K9" s="27"/>
    </row>
    <row r="10" spans="1:18" hidden="1" x14ac:dyDescent="0.55000000000000004">
      <c r="A10" s="7" t="s">
        <v>49</v>
      </c>
    </row>
    <row r="11" spans="1:18" x14ac:dyDescent="0.55000000000000004">
      <c r="A11" s="7">
        <v>9</v>
      </c>
      <c r="B11" s="20" t="s">
        <v>50</v>
      </c>
      <c r="C11" s="20"/>
      <c r="D11" s="103" t="s">
        <v>51</v>
      </c>
      <c r="E11" s="104"/>
      <c r="F11" s="104"/>
      <c r="G11" s="22" t="s">
        <v>45</v>
      </c>
      <c r="H11" s="23">
        <v>1</v>
      </c>
      <c r="I11" s="23"/>
      <c r="J11" s="24"/>
      <c r="K11" s="25">
        <f>IF(AND(H11= "",I11= ""), 0, ROUND(ROUND(J11, 2) * ROUND(IF(I11="",H11,I11),  0), 2))</f>
        <v>0</v>
      </c>
      <c r="L11" s="7"/>
      <c r="N11" s="26">
        <v>0.2</v>
      </c>
      <c r="R11" s="7">
        <v>3097</v>
      </c>
    </row>
    <row r="12" spans="1:18" hidden="1" x14ac:dyDescent="0.55000000000000004">
      <c r="A12" s="7" t="s">
        <v>46</v>
      </c>
    </row>
    <row r="13" spans="1:18" x14ac:dyDescent="0.55000000000000004">
      <c r="A13" s="7" t="s">
        <v>47</v>
      </c>
      <c r="B13" s="27"/>
      <c r="C13" s="27"/>
      <c r="D13" s="105" t="s">
        <v>52</v>
      </c>
      <c r="E13" s="105"/>
      <c r="F13" s="105"/>
      <c r="G13" s="105"/>
      <c r="H13" s="105"/>
      <c r="I13" s="105"/>
      <c r="J13" s="105"/>
      <c r="K13" s="27"/>
    </row>
    <row r="14" spans="1:18" hidden="1" x14ac:dyDescent="0.55000000000000004">
      <c r="A14" s="7" t="s">
        <v>49</v>
      </c>
    </row>
    <row r="15" spans="1:18" x14ac:dyDescent="0.55000000000000004">
      <c r="A15" s="7">
        <v>9</v>
      </c>
      <c r="B15" s="20" t="s">
        <v>53</v>
      </c>
      <c r="C15" s="20"/>
      <c r="D15" s="103" t="s">
        <v>54</v>
      </c>
      <c r="E15" s="104"/>
      <c r="F15" s="104"/>
      <c r="G15" s="22" t="s">
        <v>45</v>
      </c>
      <c r="H15" s="23">
        <v>1</v>
      </c>
      <c r="I15" s="23"/>
      <c r="J15" s="24"/>
      <c r="K15" s="25">
        <f>IF(AND(H15= "",I15= ""), 0, ROUND(ROUND(J15, 2) * ROUND(IF(I15="",H15,I15),  0), 2))</f>
        <v>0</v>
      </c>
      <c r="L15" s="7"/>
      <c r="N15" s="26">
        <v>0.2</v>
      </c>
      <c r="R15" s="7">
        <v>3097</v>
      </c>
    </row>
    <row r="16" spans="1:18" hidden="1" x14ac:dyDescent="0.55000000000000004">
      <c r="A16" s="7" t="s">
        <v>46</v>
      </c>
    </row>
    <row r="17" spans="1:18" hidden="1" x14ac:dyDescent="0.55000000000000004">
      <c r="A17" s="7" t="s">
        <v>49</v>
      </c>
    </row>
    <row r="18" spans="1:18" x14ac:dyDescent="0.55000000000000004">
      <c r="A18" s="7">
        <v>9</v>
      </c>
      <c r="B18" s="20" t="s">
        <v>55</v>
      </c>
      <c r="C18" s="20"/>
      <c r="D18" s="103" t="s">
        <v>56</v>
      </c>
      <c r="E18" s="104"/>
      <c r="F18" s="104"/>
      <c r="G18" s="22" t="s">
        <v>45</v>
      </c>
      <c r="H18" s="23">
        <v>1</v>
      </c>
      <c r="I18" s="23"/>
      <c r="J18" s="24"/>
      <c r="K18" s="25">
        <f>IF(AND(H18= "",I18= ""), 0, ROUND(ROUND(J18, 2) * ROUND(IF(I18="",H18,I18),  0), 2))</f>
        <v>0</v>
      </c>
      <c r="L18" s="7"/>
      <c r="N18" s="26">
        <v>0.2</v>
      </c>
      <c r="R18" s="7">
        <v>3097</v>
      </c>
    </row>
    <row r="19" spans="1:18" hidden="1" x14ac:dyDescent="0.55000000000000004">
      <c r="A19" s="7" t="s">
        <v>46</v>
      </c>
    </row>
    <row r="20" spans="1:18" hidden="1" x14ac:dyDescent="0.55000000000000004">
      <c r="A20" s="7" t="s">
        <v>49</v>
      </c>
    </row>
    <row r="21" spans="1:18" x14ac:dyDescent="0.55000000000000004">
      <c r="A21" s="7">
        <v>9</v>
      </c>
      <c r="B21" s="20" t="s">
        <v>57</v>
      </c>
      <c r="C21" s="20"/>
      <c r="D21" s="103" t="s">
        <v>58</v>
      </c>
      <c r="E21" s="104"/>
      <c r="F21" s="104"/>
      <c r="G21" s="22" t="s">
        <v>45</v>
      </c>
      <c r="H21" s="23">
        <v>1</v>
      </c>
      <c r="I21" s="23"/>
      <c r="J21" s="24"/>
      <c r="K21" s="25">
        <f>IF(AND(H21= "",I21= ""), 0, ROUND(ROUND(J21, 2) * ROUND(IF(I21="",H21,I21),  0), 2))</f>
        <v>0</v>
      </c>
      <c r="L21" s="7"/>
      <c r="N21" s="26">
        <v>0.2</v>
      </c>
      <c r="R21" s="7">
        <v>3097</v>
      </c>
    </row>
    <row r="22" spans="1:18" hidden="1" x14ac:dyDescent="0.55000000000000004">
      <c r="A22" s="7" t="s">
        <v>46</v>
      </c>
    </row>
    <row r="23" spans="1:18" x14ac:dyDescent="0.55000000000000004">
      <c r="A23" s="7" t="s">
        <v>47</v>
      </c>
      <c r="B23" s="27"/>
      <c r="C23" s="27"/>
      <c r="D23" s="105" t="s">
        <v>59</v>
      </c>
      <c r="E23" s="105"/>
      <c r="F23" s="105"/>
      <c r="G23" s="105"/>
      <c r="H23" s="105"/>
      <c r="I23" s="105"/>
      <c r="J23" s="105"/>
      <c r="K23" s="27"/>
    </row>
    <row r="24" spans="1:18" hidden="1" x14ac:dyDescent="0.55000000000000004">
      <c r="A24" s="7" t="s">
        <v>49</v>
      </c>
    </row>
    <row r="25" spans="1:18" x14ac:dyDescent="0.55000000000000004">
      <c r="A25" s="7">
        <v>9</v>
      </c>
      <c r="B25" s="20" t="s">
        <v>60</v>
      </c>
      <c r="C25" s="20"/>
      <c r="D25" s="103" t="s">
        <v>61</v>
      </c>
      <c r="E25" s="104"/>
      <c r="F25" s="104"/>
      <c r="G25" s="22" t="s">
        <v>45</v>
      </c>
      <c r="H25" s="23">
        <v>4</v>
      </c>
      <c r="I25" s="23"/>
      <c r="J25" s="24"/>
      <c r="K25" s="25">
        <f>IF(AND(H25= "",I25= ""), 0, ROUND(ROUND(J25, 2) * ROUND(IF(I25="",H25,I25),  0), 2))</f>
        <v>0</v>
      </c>
      <c r="L25" s="7"/>
      <c r="N25" s="26">
        <v>0.2</v>
      </c>
      <c r="R25" s="7">
        <v>3097</v>
      </c>
    </row>
    <row r="26" spans="1:18" hidden="1" x14ac:dyDescent="0.55000000000000004">
      <c r="A26" s="7" t="s">
        <v>46</v>
      </c>
    </row>
    <row r="27" spans="1:18" x14ac:dyDescent="0.55000000000000004">
      <c r="A27" s="7" t="s">
        <v>47</v>
      </c>
      <c r="B27" s="27"/>
      <c r="C27" s="27"/>
      <c r="D27" s="105" t="s">
        <v>62</v>
      </c>
      <c r="E27" s="105"/>
      <c r="F27" s="105"/>
      <c r="G27" s="105"/>
      <c r="H27" s="105"/>
      <c r="I27" s="105"/>
      <c r="J27" s="105"/>
      <c r="K27" s="27"/>
    </row>
    <row r="28" spans="1:18" hidden="1" x14ac:dyDescent="0.55000000000000004">
      <c r="A28" s="7" t="s">
        <v>49</v>
      </c>
    </row>
    <row r="29" spans="1:18" x14ac:dyDescent="0.55000000000000004">
      <c r="A29" s="7">
        <v>9</v>
      </c>
      <c r="B29" s="20" t="s">
        <v>63</v>
      </c>
      <c r="C29" s="20"/>
      <c r="D29" s="103" t="s">
        <v>64</v>
      </c>
      <c r="E29" s="104"/>
      <c r="F29" s="104"/>
      <c r="G29" s="22" t="s">
        <v>65</v>
      </c>
      <c r="H29" s="23">
        <v>1</v>
      </c>
      <c r="I29" s="23"/>
      <c r="J29" s="24"/>
      <c r="K29" s="25">
        <f>IF(AND(H29= "",I29= ""), 0, ROUND(ROUND(J29, 2) * ROUND(IF(I29="",H29,I29),  0), 2))</f>
        <v>0</v>
      </c>
      <c r="L29" s="7"/>
      <c r="N29" s="26">
        <v>0.2</v>
      </c>
      <c r="R29" s="7">
        <v>3097</v>
      </c>
    </row>
    <row r="30" spans="1:18" hidden="1" x14ac:dyDescent="0.55000000000000004">
      <c r="A30" s="7" t="s">
        <v>46</v>
      </c>
    </row>
    <row r="31" spans="1:18" hidden="1" x14ac:dyDescent="0.55000000000000004">
      <c r="A31" s="7" t="s">
        <v>49</v>
      </c>
    </row>
    <row r="32" spans="1:18" x14ac:dyDescent="0.55000000000000004">
      <c r="A32" s="7" t="s">
        <v>66</v>
      </c>
      <c r="B32" s="21"/>
      <c r="C32" s="21"/>
      <c r="D32" s="91"/>
      <c r="E32" s="91"/>
      <c r="F32" s="91"/>
      <c r="K32" s="21"/>
    </row>
    <row r="33" spans="1:18" x14ac:dyDescent="0.55000000000000004">
      <c r="B33" s="21"/>
      <c r="C33" s="21"/>
      <c r="D33" s="94" t="s">
        <v>42</v>
      </c>
      <c r="E33" s="95"/>
      <c r="F33" s="95"/>
      <c r="G33" s="92"/>
      <c r="H33" s="92"/>
      <c r="I33" s="92"/>
      <c r="J33" s="92"/>
      <c r="K33" s="93"/>
    </row>
    <row r="34" spans="1:18" x14ac:dyDescent="0.55000000000000004">
      <c r="B34" s="21"/>
      <c r="C34" s="21"/>
      <c r="D34" s="97"/>
      <c r="E34" s="51"/>
      <c r="F34" s="51"/>
      <c r="G34" s="51"/>
      <c r="H34" s="51"/>
      <c r="I34" s="51"/>
      <c r="J34" s="51"/>
      <c r="K34" s="96"/>
    </row>
    <row r="35" spans="1:18" x14ac:dyDescent="0.55000000000000004">
      <c r="B35" s="21"/>
      <c r="C35" s="21"/>
      <c r="D35" s="100" t="s">
        <v>67</v>
      </c>
      <c r="E35" s="101"/>
      <c r="F35" s="101"/>
      <c r="G35" s="98">
        <f>SUMIF(L7:L32, IF(L6="","",L6), K7:K32)</f>
        <v>0</v>
      </c>
      <c r="H35" s="98"/>
      <c r="I35" s="98"/>
      <c r="J35" s="98"/>
      <c r="K35" s="99"/>
    </row>
    <row r="36" spans="1:18" x14ac:dyDescent="0.55000000000000004">
      <c r="B36" s="21"/>
      <c r="C36" s="21"/>
      <c r="D36" s="100" t="s">
        <v>68</v>
      </c>
      <c r="E36" s="101"/>
      <c r="F36" s="101"/>
      <c r="G36" s="98">
        <f>ROUND(SUMIF(L7:L32, IF(L6="","",L6), K7:K32) * 0.2, 2)</f>
        <v>0</v>
      </c>
      <c r="H36" s="98"/>
      <c r="I36" s="98"/>
      <c r="J36" s="98"/>
      <c r="K36" s="99"/>
    </row>
    <row r="37" spans="1:18" x14ac:dyDescent="0.55000000000000004">
      <c r="B37" s="21"/>
      <c r="C37" s="21"/>
      <c r="D37" s="87" t="s">
        <v>69</v>
      </c>
      <c r="E37" s="88"/>
      <c r="F37" s="88"/>
      <c r="G37" s="85">
        <f>SUM(G35:G36)</f>
        <v>0</v>
      </c>
      <c r="H37" s="85"/>
      <c r="I37" s="85"/>
      <c r="J37" s="85"/>
      <c r="K37" s="86"/>
    </row>
    <row r="38" spans="1:18" ht="15.6" customHeight="1" x14ac:dyDescent="0.55000000000000004">
      <c r="A38" s="7">
        <v>3</v>
      </c>
      <c r="B38" s="17" t="s">
        <v>70</v>
      </c>
      <c r="C38" s="17"/>
      <c r="D38" s="102" t="s">
        <v>71</v>
      </c>
      <c r="E38" s="102"/>
      <c r="F38" s="102"/>
      <c r="G38" s="18"/>
      <c r="H38" s="18"/>
      <c r="I38" s="18"/>
      <c r="J38" s="18"/>
      <c r="K38" s="19"/>
      <c r="L38" s="7"/>
    </row>
    <row r="39" spans="1:18" x14ac:dyDescent="0.55000000000000004">
      <c r="A39" s="7">
        <v>9</v>
      </c>
      <c r="B39" s="20" t="s">
        <v>72</v>
      </c>
      <c r="C39" s="20"/>
      <c r="D39" s="103" t="s">
        <v>73</v>
      </c>
      <c r="E39" s="104"/>
      <c r="F39" s="104"/>
      <c r="G39" s="22" t="s">
        <v>11</v>
      </c>
      <c r="H39" s="28">
        <v>12</v>
      </c>
      <c r="I39" s="28"/>
      <c r="J39" s="24"/>
      <c r="K39" s="25">
        <f>IF(AND(H39= "",I39= ""), 0, ROUND(ROUND(J39, 2) * ROUND(IF(I39="",H39,I39),  2), 2))</f>
        <v>0</v>
      </c>
      <c r="L39" s="7"/>
      <c r="N39" s="26">
        <v>0.2</v>
      </c>
      <c r="R39" s="7">
        <v>3097</v>
      </c>
    </row>
    <row r="40" spans="1:18" hidden="1" x14ac:dyDescent="0.55000000000000004">
      <c r="A40" s="7" t="s">
        <v>46</v>
      </c>
    </row>
    <row r="41" spans="1:18" x14ac:dyDescent="0.55000000000000004">
      <c r="A41" s="7" t="s">
        <v>47</v>
      </c>
      <c r="B41" s="27"/>
      <c r="C41" s="27"/>
      <c r="D41" s="105" t="s">
        <v>74</v>
      </c>
      <c r="E41" s="105"/>
      <c r="F41" s="105"/>
      <c r="G41" s="105"/>
      <c r="H41" s="105"/>
      <c r="I41" s="105"/>
      <c r="J41" s="105"/>
      <c r="K41" s="27"/>
    </row>
    <row r="42" spans="1:18" hidden="1" x14ac:dyDescent="0.55000000000000004">
      <c r="A42" s="7" t="s">
        <v>49</v>
      </c>
    </row>
    <row r="43" spans="1:18" x14ac:dyDescent="0.55000000000000004">
      <c r="A43" s="7">
        <v>9</v>
      </c>
      <c r="B43" s="20" t="s">
        <v>75</v>
      </c>
      <c r="C43" s="20"/>
      <c r="D43" s="103" t="s">
        <v>76</v>
      </c>
      <c r="E43" s="104"/>
      <c r="F43" s="104"/>
      <c r="G43" s="22" t="s">
        <v>45</v>
      </c>
      <c r="H43" s="23">
        <v>1</v>
      </c>
      <c r="I43" s="23"/>
      <c r="J43" s="24"/>
      <c r="K43" s="25">
        <f>IF(AND(H43= "",I43= ""), 0, ROUND(ROUND(J43, 2) * ROUND(IF(I43="",H43,I43),  0), 2))</f>
        <v>0</v>
      </c>
      <c r="L43" s="7"/>
      <c r="N43" s="26">
        <v>0.2</v>
      </c>
      <c r="R43" s="7">
        <v>3097</v>
      </c>
    </row>
    <row r="44" spans="1:18" hidden="1" x14ac:dyDescent="0.55000000000000004">
      <c r="A44" s="7" t="s">
        <v>46</v>
      </c>
    </row>
    <row r="45" spans="1:18" x14ac:dyDescent="0.55000000000000004">
      <c r="A45" s="7" t="s">
        <v>47</v>
      </c>
      <c r="B45" s="27"/>
      <c r="C45" s="27"/>
      <c r="D45" s="105" t="s">
        <v>77</v>
      </c>
      <c r="E45" s="105"/>
      <c r="F45" s="105"/>
      <c r="G45" s="105"/>
      <c r="H45" s="105"/>
      <c r="I45" s="105"/>
      <c r="J45" s="105"/>
      <c r="K45" s="27"/>
    </row>
    <row r="46" spans="1:18" hidden="1" x14ac:dyDescent="0.55000000000000004">
      <c r="A46" s="7" t="s">
        <v>49</v>
      </c>
    </row>
    <row r="47" spans="1:18" x14ac:dyDescent="0.55000000000000004">
      <c r="A47" s="7">
        <v>9</v>
      </c>
      <c r="B47" s="20" t="s">
        <v>78</v>
      </c>
      <c r="C47" s="20"/>
      <c r="D47" s="103" t="s">
        <v>79</v>
      </c>
      <c r="E47" s="104"/>
      <c r="F47" s="104"/>
      <c r="G47" s="22" t="s">
        <v>12</v>
      </c>
      <c r="H47" s="23">
        <v>1</v>
      </c>
      <c r="I47" s="23"/>
      <c r="J47" s="24"/>
      <c r="K47" s="25">
        <f>IF(AND(H47= "",I47= ""), 0, ROUND(ROUND(J47, 2) * ROUND(IF(I47="",H47,I47),  0), 2))</f>
        <v>0</v>
      </c>
      <c r="L47" s="7"/>
      <c r="N47" s="26">
        <v>0.2</v>
      </c>
      <c r="R47" s="7">
        <v>3097</v>
      </c>
    </row>
    <row r="48" spans="1:18" hidden="1" x14ac:dyDescent="0.55000000000000004">
      <c r="A48" s="7" t="s">
        <v>46</v>
      </c>
    </row>
    <row r="49" spans="1:18" x14ac:dyDescent="0.55000000000000004">
      <c r="A49" s="7" t="s">
        <v>47</v>
      </c>
      <c r="B49" s="27"/>
      <c r="C49" s="27"/>
      <c r="D49" s="105" t="s">
        <v>80</v>
      </c>
      <c r="E49" s="105"/>
      <c r="F49" s="105"/>
      <c r="G49" s="105"/>
      <c r="H49" s="105"/>
      <c r="I49" s="105"/>
      <c r="J49" s="105"/>
      <c r="K49" s="27"/>
    </row>
    <row r="50" spans="1:18" hidden="1" x14ac:dyDescent="0.55000000000000004">
      <c r="A50" s="7" t="s">
        <v>49</v>
      </c>
    </row>
    <row r="51" spans="1:18" x14ac:dyDescent="0.55000000000000004">
      <c r="A51" s="7">
        <v>9</v>
      </c>
      <c r="B51" s="20" t="s">
        <v>81</v>
      </c>
      <c r="C51" s="20"/>
      <c r="D51" s="103" t="s">
        <v>82</v>
      </c>
      <c r="E51" s="104"/>
      <c r="F51" s="104"/>
      <c r="G51" s="22" t="s">
        <v>45</v>
      </c>
      <c r="H51" s="23">
        <v>1</v>
      </c>
      <c r="I51" s="23"/>
      <c r="J51" s="24"/>
      <c r="K51" s="25">
        <f>IF(AND(H51= "",I51= ""), 0, ROUND(ROUND(J51, 2) * ROUND(IF(I51="",H51,I51),  0), 2))</f>
        <v>0</v>
      </c>
      <c r="L51" s="7"/>
      <c r="N51" s="26">
        <v>0.2</v>
      </c>
      <c r="R51" s="7">
        <v>3097</v>
      </c>
    </row>
    <row r="52" spans="1:18" hidden="1" x14ac:dyDescent="0.55000000000000004">
      <c r="A52" s="7" t="s">
        <v>46</v>
      </c>
    </row>
    <row r="53" spans="1:18" x14ac:dyDescent="0.55000000000000004">
      <c r="A53" s="7" t="s">
        <v>47</v>
      </c>
      <c r="B53" s="27"/>
      <c r="C53" s="27"/>
      <c r="D53" s="105" t="s">
        <v>83</v>
      </c>
      <c r="E53" s="105"/>
      <c r="F53" s="105"/>
      <c r="G53" s="105"/>
      <c r="H53" s="105"/>
      <c r="I53" s="105"/>
      <c r="J53" s="105"/>
      <c r="K53" s="27"/>
    </row>
    <row r="54" spans="1:18" hidden="1" x14ac:dyDescent="0.55000000000000004">
      <c r="A54" s="7" t="s">
        <v>49</v>
      </c>
    </row>
    <row r="55" spans="1:18" x14ac:dyDescent="0.55000000000000004">
      <c r="A55" s="7">
        <v>9</v>
      </c>
      <c r="B55" s="20" t="s">
        <v>84</v>
      </c>
      <c r="C55" s="20"/>
      <c r="D55" s="103" t="s">
        <v>85</v>
      </c>
      <c r="E55" s="104"/>
      <c r="F55" s="104"/>
      <c r="G55" s="22" t="s">
        <v>45</v>
      </c>
      <c r="H55" s="23">
        <v>4</v>
      </c>
      <c r="I55" s="23"/>
      <c r="J55" s="24"/>
      <c r="K55" s="25">
        <f>IF(AND(H55= "",I55= ""), 0, ROUND(ROUND(J55, 2) * ROUND(IF(I55="",H55,I55),  0), 2))</f>
        <v>0</v>
      </c>
      <c r="L55" s="7"/>
      <c r="N55" s="26">
        <v>0.2</v>
      </c>
      <c r="R55" s="7">
        <v>3097</v>
      </c>
    </row>
    <row r="56" spans="1:18" hidden="1" x14ac:dyDescent="0.55000000000000004">
      <c r="A56" s="7" t="s">
        <v>46</v>
      </c>
    </row>
    <row r="57" spans="1:18" x14ac:dyDescent="0.55000000000000004">
      <c r="A57" s="7" t="s">
        <v>47</v>
      </c>
      <c r="B57" s="27"/>
      <c r="C57" s="27"/>
      <c r="D57" s="105" t="s">
        <v>86</v>
      </c>
      <c r="E57" s="105"/>
      <c r="F57" s="105"/>
      <c r="G57" s="105"/>
      <c r="H57" s="105"/>
      <c r="I57" s="105"/>
      <c r="J57" s="105"/>
      <c r="K57" s="27"/>
    </row>
    <row r="58" spans="1:18" hidden="1" x14ac:dyDescent="0.55000000000000004">
      <c r="A58" s="7" t="s">
        <v>49</v>
      </c>
    </row>
    <row r="59" spans="1:18" x14ac:dyDescent="0.55000000000000004">
      <c r="A59" s="7">
        <v>9</v>
      </c>
      <c r="B59" s="20" t="s">
        <v>87</v>
      </c>
      <c r="C59" s="20"/>
      <c r="D59" s="103" t="s">
        <v>88</v>
      </c>
      <c r="E59" s="104"/>
      <c r="F59" s="104"/>
      <c r="G59" s="22" t="s">
        <v>12</v>
      </c>
      <c r="H59" s="23">
        <v>1</v>
      </c>
      <c r="I59" s="23"/>
      <c r="J59" s="24"/>
      <c r="K59" s="25">
        <f>IF(AND(H59= "",I59= ""), 0, ROUND(ROUND(J59, 2) * ROUND(IF(I59="",H59,I59),  0), 2))</f>
        <v>0</v>
      </c>
      <c r="L59" s="7"/>
      <c r="N59" s="26">
        <v>0.2</v>
      </c>
      <c r="R59" s="7">
        <v>3097</v>
      </c>
    </row>
    <row r="60" spans="1:18" hidden="1" x14ac:dyDescent="0.55000000000000004">
      <c r="A60" s="7" t="s">
        <v>46</v>
      </c>
    </row>
    <row r="61" spans="1:18" x14ac:dyDescent="0.55000000000000004">
      <c r="A61" s="7" t="s">
        <v>47</v>
      </c>
      <c r="B61" s="27"/>
      <c r="C61" s="27"/>
      <c r="D61" s="105" t="s">
        <v>89</v>
      </c>
      <c r="E61" s="105"/>
      <c r="F61" s="105"/>
      <c r="G61" s="105"/>
      <c r="H61" s="105"/>
      <c r="I61" s="105"/>
      <c r="J61" s="105"/>
      <c r="K61" s="27"/>
    </row>
    <row r="62" spans="1:18" hidden="1" x14ac:dyDescent="0.55000000000000004">
      <c r="A62" s="7" t="s">
        <v>49</v>
      </c>
    </row>
    <row r="63" spans="1:18" x14ac:dyDescent="0.55000000000000004">
      <c r="A63" s="7">
        <v>9</v>
      </c>
      <c r="B63" s="20" t="s">
        <v>90</v>
      </c>
      <c r="C63" s="20"/>
      <c r="D63" s="103" t="s">
        <v>91</v>
      </c>
      <c r="E63" s="104"/>
      <c r="F63" s="104"/>
      <c r="G63" s="22" t="s">
        <v>12</v>
      </c>
      <c r="H63" s="23">
        <v>1</v>
      </c>
      <c r="I63" s="23"/>
      <c r="J63" s="24"/>
      <c r="K63" s="25">
        <f>IF(AND(H63= "",I63= ""), 0, ROUND(ROUND(J63, 2) * ROUND(IF(I63="",H63,I63),  0), 2))</f>
        <v>0</v>
      </c>
      <c r="L63" s="7"/>
      <c r="N63" s="26">
        <v>0.2</v>
      </c>
      <c r="R63" s="7">
        <v>3097</v>
      </c>
    </row>
    <row r="64" spans="1:18" hidden="1" x14ac:dyDescent="0.55000000000000004">
      <c r="A64" s="7" t="s">
        <v>46</v>
      </c>
    </row>
    <row r="65" spans="1:18" x14ac:dyDescent="0.55000000000000004">
      <c r="A65" s="7" t="s">
        <v>47</v>
      </c>
      <c r="B65" s="27"/>
      <c r="C65" s="27"/>
      <c r="D65" s="105" t="s">
        <v>92</v>
      </c>
      <c r="E65" s="105"/>
      <c r="F65" s="105"/>
      <c r="G65" s="105"/>
      <c r="H65" s="105"/>
      <c r="I65" s="105"/>
      <c r="J65" s="105"/>
      <c r="K65" s="27"/>
    </row>
    <row r="66" spans="1:18" hidden="1" x14ac:dyDescent="0.55000000000000004">
      <c r="A66" s="7" t="s">
        <v>49</v>
      </c>
    </row>
    <row r="67" spans="1:18" ht="20.399999999999999" customHeight="1" x14ac:dyDescent="0.55000000000000004">
      <c r="A67" s="7">
        <v>9</v>
      </c>
      <c r="B67" s="20" t="s">
        <v>93</v>
      </c>
      <c r="C67" s="20"/>
      <c r="D67" s="103" t="s">
        <v>94</v>
      </c>
      <c r="E67" s="104"/>
      <c r="F67" s="104"/>
      <c r="G67" s="22" t="s">
        <v>12</v>
      </c>
      <c r="H67" s="23">
        <v>2</v>
      </c>
      <c r="I67" s="23"/>
      <c r="J67" s="24"/>
      <c r="K67" s="25">
        <f>IF(AND(H67= "",I67= ""), 0, ROUND(ROUND(J67, 2) * ROUND(IF(I67="",H67,I67),  0), 2))</f>
        <v>0</v>
      </c>
      <c r="L67" s="7"/>
      <c r="N67" s="26">
        <v>0.2</v>
      </c>
      <c r="R67" s="7">
        <v>3097</v>
      </c>
    </row>
    <row r="68" spans="1:18" hidden="1" x14ac:dyDescent="0.55000000000000004">
      <c r="A68" s="7" t="s">
        <v>46</v>
      </c>
    </row>
    <row r="69" spans="1:18" ht="14.7" thickTop="1" x14ac:dyDescent="0.55000000000000004">
      <c r="A69" s="7" t="s">
        <v>47</v>
      </c>
      <c r="B69" s="27"/>
      <c r="C69" s="27"/>
      <c r="D69" s="105" t="s">
        <v>95</v>
      </c>
      <c r="E69" s="105"/>
      <c r="F69" s="105"/>
      <c r="G69" s="105"/>
      <c r="H69" s="105"/>
      <c r="I69" s="105"/>
      <c r="J69" s="105"/>
      <c r="K69" s="27"/>
    </row>
    <row r="70" spans="1:18" hidden="1" x14ac:dyDescent="0.55000000000000004">
      <c r="A70" s="7" t="s">
        <v>49</v>
      </c>
    </row>
    <row r="71" spans="1:18" hidden="1" x14ac:dyDescent="0.55000000000000004">
      <c r="A71" s="7" t="s">
        <v>49</v>
      </c>
    </row>
    <row r="72" spans="1:18" x14ac:dyDescent="0.55000000000000004">
      <c r="A72" s="7" t="s">
        <v>66</v>
      </c>
      <c r="B72" s="21"/>
      <c r="C72" s="21"/>
      <c r="D72" s="91"/>
      <c r="E72" s="91"/>
      <c r="F72" s="91"/>
      <c r="K72" s="21"/>
    </row>
    <row r="73" spans="1:18" x14ac:dyDescent="0.55000000000000004">
      <c r="B73" s="21"/>
      <c r="C73" s="21"/>
      <c r="D73" s="94" t="s">
        <v>71</v>
      </c>
      <c r="E73" s="95"/>
      <c r="F73" s="95"/>
      <c r="G73" s="92"/>
      <c r="H73" s="92"/>
      <c r="I73" s="92"/>
      <c r="J73" s="92"/>
      <c r="K73" s="93"/>
    </row>
    <row r="74" spans="1:18" x14ac:dyDescent="0.55000000000000004">
      <c r="B74" s="21"/>
      <c r="C74" s="21"/>
      <c r="D74" s="97"/>
      <c r="E74" s="51"/>
      <c r="F74" s="51"/>
      <c r="G74" s="51"/>
      <c r="H74" s="51"/>
      <c r="I74" s="51"/>
      <c r="J74" s="51"/>
      <c r="K74" s="96"/>
    </row>
    <row r="75" spans="1:18" x14ac:dyDescent="0.55000000000000004">
      <c r="B75" s="21"/>
      <c r="C75" s="21"/>
      <c r="D75" s="100" t="s">
        <v>67</v>
      </c>
      <c r="E75" s="101"/>
      <c r="F75" s="101"/>
      <c r="G75" s="98">
        <f>SUMIF(L39:L72, IF(L38="","",L38), K39:K72)</f>
        <v>0</v>
      </c>
      <c r="H75" s="98"/>
      <c r="I75" s="98"/>
      <c r="J75" s="98"/>
      <c r="K75" s="99"/>
    </row>
    <row r="76" spans="1:18" x14ac:dyDescent="0.55000000000000004">
      <c r="B76" s="21"/>
      <c r="C76" s="21"/>
      <c r="D76" s="100" t="s">
        <v>68</v>
      </c>
      <c r="E76" s="101"/>
      <c r="F76" s="101"/>
      <c r="G76" s="98">
        <f>ROUND(SUMIF(L39:L72, IF(L38="","",L38), K39:K72) * 0.2, 2)</f>
        <v>0</v>
      </c>
      <c r="H76" s="98"/>
      <c r="I76" s="98"/>
      <c r="J76" s="98"/>
      <c r="K76" s="99"/>
    </row>
    <row r="77" spans="1:18" x14ac:dyDescent="0.55000000000000004">
      <c r="B77" s="21"/>
      <c r="C77" s="21"/>
      <c r="D77" s="87" t="s">
        <v>69</v>
      </c>
      <c r="E77" s="88"/>
      <c r="F77" s="88"/>
      <c r="G77" s="85">
        <f>SUM(G75:G76)</f>
        <v>0</v>
      </c>
      <c r="H77" s="85"/>
      <c r="I77" s="85"/>
      <c r="J77" s="85"/>
      <c r="K77" s="86"/>
    </row>
    <row r="78" spans="1:18" ht="15.6" customHeight="1" x14ac:dyDescent="0.55000000000000004">
      <c r="A78" s="7">
        <v>3</v>
      </c>
      <c r="B78" s="17" t="s">
        <v>96</v>
      </c>
      <c r="C78" s="17"/>
      <c r="D78" s="102" t="s">
        <v>97</v>
      </c>
      <c r="E78" s="102"/>
      <c r="F78" s="102"/>
      <c r="G78" s="18"/>
      <c r="H78" s="18"/>
      <c r="I78" s="18"/>
      <c r="J78" s="18"/>
      <c r="K78" s="19"/>
      <c r="L78" s="7"/>
    </row>
    <row r="79" spans="1:18" ht="15" thickTop="1" thickBot="1" x14ac:dyDescent="0.6">
      <c r="A79" s="7">
        <v>9</v>
      </c>
      <c r="B79" s="20" t="s">
        <v>98</v>
      </c>
      <c r="C79" s="20"/>
      <c r="D79" s="103" t="s">
        <v>99</v>
      </c>
      <c r="E79" s="104"/>
      <c r="F79" s="104"/>
      <c r="G79" s="22" t="s">
        <v>11</v>
      </c>
      <c r="H79" s="28">
        <v>18</v>
      </c>
      <c r="I79" s="28"/>
      <c r="J79" s="24"/>
      <c r="K79" s="25">
        <f>IF(AND(H79= "",I79= ""), 0, ROUND(ROUND(J79, 2) * ROUND(IF(I79="",H79,I79),  2), 2))</f>
        <v>0</v>
      </c>
      <c r="L79" s="7"/>
      <c r="N79" s="26">
        <v>0.2</v>
      </c>
      <c r="R79" s="7">
        <v>3097</v>
      </c>
    </row>
    <row r="80" spans="1:18" hidden="1" x14ac:dyDescent="0.55000000000000004">
      <c r="A80" s="7" t="s">
        <v>46</v>
      </c>
    </row>
    <row r="81" spans="1:18" ht="20.399999999999999" customHeight="1" thickTop="1" thickBot="1" x14ac:dyDescent="0.6">
      <c r="A81" s="7" t="s">
        <v>47</v>
      </c>
      <c r="B81" s="27"/>
      <c r="C81" s="27"/>
      <c r="D81" s="105" t="s">
        <v>100</v>
      </c>
      <c r="E81" s="105"/>
      <c r="F81" s="105"/>
      <c r="G81" s="105"/>
      <c r="H81" s="105"/>
      <c r="I81" s="105"/>
      <c r="J81" s="105"/>
      <c r="K81" s="27"/>
    </row>
    <row r="82" spans="1:18" hidden="1" x14ac:dyDescent="0.55000000000000004">
      <c r="A82" s="7" t="s">
        <v>49</v>
      </c>
    </row>
    <row r="83" spans="1:18" ht="15" thickTop="1" thickBot="1" x14ac:dyDescent="0.6">
      <c r="A83" s="7">
        <v>9</v>
      </c>
      <c r="B83" s="20" t="s">
        <v>101</v>
      </c>
      <c r="C83" s="20"/>
      <c r="D83" s="103" t="s">
        <v>102</v>
      </c>
      <c r="E83" s="104"/>
      <c r="F83" s="104"/>
      <c r="G83" s="22" t="s">
        <v>45</v>
      </c>
      <c r="H83" s="23">
        <v>1</v>
      </c>
      <c r="I83" s="23"/>
      <c r="J83" s="24"/>
      <c r="K83" s="25">
        <f>IF(AND(H83= "",I83= ""), 0, ROUND(ROUND(J83, 2) * ROUND(IF(I83="",H83,I83),  0), 2))</f>
        <v>0</v>
      </c>
      <c r="L83" s="7"/>
      <c r="N83" s="26">
        <v>0.2</v>
      </c>
      <c r="R83" s="7">
        <v>3097</v>
      </c>
    </row>
    <row r="84" spans="1:18" hidden="1" x14ac:dyDescent="0.55000000000000004">
      <c r="A84" s="7" t="s">
        <v>46</v>
      </c>
    </row>
    <row r="85" spans="1:18" ht="15" thickTop="1" thickBot="1" x14ac:dyDescent="0.6">
      <c r="A85" s="7" t="s">
        <v>47</v>
      </c>
      <c r="B85" s="27"/>
      <c r="C85" s="27"/>
      <c r="D85" s="105" t="s">
        <v>103</v>
      </c>
      <c r="E85" s="105"/>
      <c r="F85" s="105"/>
      <c r="G85" s="105"/>
      <c r="H85" s="105"/>
      <c r="I85" s="105"/>
      <c r="J85" s="105"/>
      <c r="K85" s="27"/>
    </row>
    <row r="86" spans="1:18" hidden="1" x14ac:dyDescent="0.55000000000000004">
      <c r="A86" s="7" t="s">
        <v>49</v>
      </c>
    </row>
    <row r="87" spans="1:18" ht="15" thickTop="1" thickBot="1" x14ac:dyDescent="0.6">
      <c r="A87" s="7">
        <v>9</v>
      </c>
      <c r="B87" s="20" t="s">
        <v>104</v>
      </c>
      <c r="C87" s="20"/>
      <c r="D87" s="103" t="s">
        <v>105</v>
      </c>
      <c r="E87" s="104"/>
      <c r="F87" s="104"/>
      <c r="G87" s="22" t="s">
        <v>45</v>
      </c>
      <c r="H87" s="23">
        <v>1</v>
      </c>
      <c r="I87" s="23"/>
      <c r="J87" s="24"/>
      <c r="K87" s="25">
        <f>IF(AND(H87= "",I87= ""), 0, ROUND(ROUND(J87, 2) * ROUND(IF(I87="",H87,I87),  0), 2))</f>
        <v>0</v>
      </c>
      <c r="L87" s="7"/>
      <c r="N87" s="26">
        <v>0.2</v>
      </c>
      <c r="R87" s="7">
        <v>3097</v>
      </c>
    </row>
    <row r="88" spans="1:18" hidden="1" x14ac:dyDescent="0.55000000000000004">
      <c r="A88" s="7" t="s">
        <v>46</v>
      </c>
    </row>
    <row r="89" spans="1:18" ht="15" thickTop="1" thickBot="1" x14ac:dyDescent="0.6">
      <c r="A89" s="7" t="s">
        <v>47</v>
      </c>
      <c r="B89" s="27"/>
      <c r="C89" s="27"/>
      <c r="D89" s="105" t="s">
        <v>106</v>
      </c>
      <c r="E89" s="105"/>
      <c r="F89" s="105"/>
      <c r="G89" s="105"/>
      <c r="H89" s="105"/>
      <c r="I89" s="105"/>
      <c r="J89" s="105"/>
      <c r="K89" s="27"/>
    </row>
    <row r="90" spans="1:18" hidden="1" x14ac:dyDescent="0.55000000000000004">
      <c r="A90" s="7" t="s">
        <v>49</v>
      </c>
    </row>
    <row r="91" spans="1:18" ht="15" thickTop="1" thickBot="1" x14ac:dyDescent="0.6">
      <c r="A91" s="7">
        <v>9</v>
      </c>
      <c r="B91" s="20" t="s">
        <v>107</v>
      </c>
      <c r="C91" s="20"/>
      <c r="D91" s="103" t="s">
        <v>108</v>
      </c>
      <c r="E91" s="104"/>
      <c r="F91" s="104"/>
      <c r="G91" s="22" t="s">
        <v>45</v>
      </c>
      <c r="H91" s="23">
        <v>1</v>
      </c>
      <c r="I91" s="23"/>
      <c r="J91" s="24"/>
      <c r="K91" s="25">
        <f>IF(AND(H91= "",I91= ""), 0, ROUND(ROUND(J91, 2) * ROUND(IF(I91="",H91,I91),  0), 2))</f>
        <v>0</v>
      </c>
      <c r="L91" s="7"/>
      <c r="N91" s="26">
        <v>0.2</v>
      </c>
      <c r="R91" s="7">
        <v>3097</v>
      </c>
    </row>
    <row r="92" spans="1:18" hidden="1" x14ac:dyDescent="0.55000000000000004">
      <c r="A92" s="7" t="s">
        <v>46</v>
      </c>
    </row>
    <row r="93" spans="1:18" ht="15" thickTop="1" thickBot="1" x14ac:dyDescent="0.6">
      <c r="A93" s="7" t="s">
        <v>47</v>
      </c>
      <c r="B93" s="27"/>
      <c r="C93" s="27"/>
      <c r="D93" s="105" t="s">
        <v>109</v>
      </c>
      <c r="E93" s="105"/>
      <c r="F93" s="105"/>
      <c r="G93" s="105"/>
      <c r="H93" s="105"/>
      <c r="I93" s="105"/>
      <c r="J93" s="105"/>
      <c r="K93" s="27"/>
    </row>
    <row r="94" spans="1:18" hidden="1" x14ac:dyDescent="0.55000000000000004">
      <c r="A94" s="7" t="s">
        <v>49</v>
      </c>
    </row>
    <row r="95" spans="1:18" ht="15" thickTop="1" thickBot="1" x14ac:dyDescent="0.6">
      <c r="A95" s="7">
        <v>9</v>
      </c>
      <c r="B95" s="20" t="s">
        <v>110</v>
      </c>
      <c r="C95" s="20"/>
      <c r="D95" s="103" t="s">
        <v>111</v>
      </c>
      <c r="E95" s="104"/>
      <c r="F95" s="104"/>
      <c r="G95" s="22" t="s">
        <v>45</v>
      </c>
      <c r="H95" s="23">
        <v>2</v>
      </c>
      <c r="I95" s="23"/>
      <c r="J95" s="24"/>
      <c r="K95" s="25">
        <f>IF(AND(H95= "",I95= ""), 0, ROUND(ROUND(J95, 2) * ROUND(IF(I95="",H95,I95),  0), 2))</f>
        <v>0</v>
      </c>
      <c r="L95" s="7"/>
      <c r="N95" s="26">
        <v>0.2</v>
      </c>
      <c r="R95" s="7">
        <v>3097</v>
      </c>
    </row>
    <row r="96" spans="1:18" hidden="1" x14ac:dyDescent="0.55000000000000004">
      <c r="A96" s="7" t="s">
        <v>46</v>
      </c>
    </row>
    <row r="97" spans="1:18" ht="15" thickTop="1" thickBot="1" x14ac:dyDescent="0.6">
      <c r="A97" s="7" t="s">
        <v>47</v>
      </c>
      <c r="B97" s="27"/>
      <c r="C97" s="27"/>
      <c r="D97" s="105" t="s">
        <v>112</v>
      </c>
      <c r="E97" s="105"/>
      <c r="F97" s="105"/>
      <c r="G97" s="105"/>
      <c r="H97" s="105"/>
      <c r="I97" s="105"/>
      <c r="J97" s="105"/>
      <c r="K97" s="27"/>
    </row>
    <row r="98" spans="1:18" hidden="1" x14ac:dyDescent="0.55000000000000004">
      <c r="A98" s="7" t="s">
        <v>49</v>
      </c>
    </row>
    <row r="99" spans="1:18" ht="15" thickTop="1" thickBot="1" x14ac:dyDescent="0.6">
      <c r="A99" s="7">
        <v>9</v>
      </c>
      <c r="B99" s="20" t="s">
        <v>113</v>
      </c>
      <c r="C99" s="20"/>
      <c r="D99" s="103" t="s">
        <v>114</v>
      </c>
      <c r="E99" s="104"/>
      <c r="F99" s="104"/>
      <c r="G99" s="22" t="s">
        <v>45</v>
      </c>
      <c r="H99" s="23">
        <v>2</v>
      </c>
      <c r="I99" s="23"/>
      <c r="J99" s="24"/>
      <c r="K99" s="25">
        <f>IF(AND(H99= "",I99= ""), 0, ROUND(ROUND(J99, 2) * ROUND(IF(I99="",H99,I99),  0), 2))</f>
        <v>0</v>
      </c>
      <c r="L99" s="7"/>
      <c r="N99" s="26">
        <v>0.2</v>
      </c>
      <c r="R99" s="7">
        <v>3097</v>
      </c>
    </row>
    <row r="100" spans="1:18" hidden="1" x14ac:dyDescent="0.55000000000000004">
      <c r="A100" s="7" t="s">
        <v>46</v>
      </c>
    </row>
    <row r="101" spans="1:18" ht="14.7" thickTop="1" x14ac:dyDescent="0.55000000000000004">
      <c r="A101" s="7" t="s">
        <v>47</v>
      </c>
      <c r="B101" s="27"/>
      <c r="C101" s="27"/>
      <c r="D101" s="105" t="s">
        <v>115</v>
      </c>
      <c r="E101" s="105"/>
      <c r="F101" s="105"/>
      <c r="G101" s="105"/>
      <c r="H101" s="105"/>
      <c r="I101" s="105"/>
      <c r="J101" s="105"/>
      <c r="K101" s="27"/>
    </row>
    <row r="102" spans="1:18" hidden="1" x14ac:dyDescent="0.55000000000000004">
      <c r="A102" s="7" t="s">
        <v>49</v>
      </c>
    </row>
    <row r="103" spans="1:18" x14ac:dyDescent="0.55000000000000004">
      <c r="A103" s="7" t="s">
        <v>66</v>
      </c>
      <c r="B103" s="21"/>
      <c r="C103" s="21"/>
      <c r="D103" s="91"/>
      <c r="E103" s="91"/>
      <c r="F103" s="91"/>
      <c r="K103" s="21"/>
    </row>
    <row r="104" spans="1:18" x14ac:dyDescent="0.55000000000000004">
      <c r="B104" s="21"/>
      <c r="C104" s="21"/>
      <c r="D104" s="94" t="s">
        <v>97</v>
      </c>
      <c r="E104" s="95"/>
      <c r="F104" s="95"/>
      <c r="G104" s="92"/>
      <c r="H104" s="92"/>
      <c r="I104" s="92"/>
      <c r="J104" s="92"/>
      <c r="K104" s="93"/>
    </row>
    <row r="105" spans="1:18" x14ac:dyDescent="0.55000000000000004">
      <c r="B105" s="21"/>
      <c r="C105" s="21"/>
      <c r="D105" s="97"/>
      <c r="E105" s="51"/>
      <c r="F105" s="51"/>
      <c r="G105" s="51"/>
      <c r="H105" s="51"/>
      <c r="I105" s="51"/>
      <c r="J105" s="51"/>
      <c r="K105" s="96"/>
    </row>
    <row r="106" spans="1:18" x14ac:dyDescent="0.55000000000000004">
      <c r="B106" s="21"/>
      <c r="C106" s="21"/>
      <c r="D106" s="100" t="s">
        <v>67</v>
      </c>
      <c r="E106" s="101"/>
      <c r="F106" s="101"/>
      <c r="G106" s="98">
        <f>SUMIF(L79:L103, IF(L78="","",L78), K79:K103)</f>
        <v>0</v>
      </c>
      <c r="H106" s="98"/>
      <c r="I106" s="98"/>
      <c r="J106" s="98"/>
      <c r="K106" s="99"/>
    </row>
    <row r="107" spans="1:18" x14ac:dyDescent="0.55000000000000004">
      <c r="B107" s="21"/>
      <c r="C107" s="21"/>
      <c r="D107" s="100" t="s">
        <v>68</v>
      </c>
      <c r="E107" s="101"/>
      <c r="F107" s="101"/>
      <c r="G107" s="98">
        <f>ROUND(SUMIF(L79:L103, IF(L78="","",L78), K79:K103) * 0.2, 2)</f>
        <v>0</v>
      </c>
      <c r="H107" s="98"/>
      <c r="I107" s="98"/>
      <c r="J107" s="98"/>
      <c r="K107" s="99"/>
    </row>
    <row r="108" spans="1:18" x14ac:dyDescent="0.55000000000000004">
      <c r="B108" s="21"/>
      <c r="C108" s="21"/>
      <c r="D108" s="87" t="s">
        <v>69</v>
      </c>
      <c r="E108" s="88"/>
      <c r="F108" s="88"/>
      <c r="G108" s="85">
        <f>SUM(G106:G107)</f>
        <v>0</v>
      </c>
      <c r="H108" s="85"/>
      <c r="I108" s="85"/>
      <c r="J108" s="85"/>
      <c r="K108" s="86"/>
    </row>
    <row r="109" spans="1:18" ht="15.6" customHeight="1" x14ac:dyDescent="0.55000000000000004">
      <c r="A109" s="7">
        <v>3</v>
      </c>
      <c r="B109" s="17" t="s">
        <v>116</v>
      </c>
      <c r="C109" s="17"/>
      <c r="D109" s="102" t="s">
        <v>117</v>
      </c>
      <c r="E109" s="102"/>
      <c r="F109" s="102"/>
      <c r="G109" s="18"/>
      <c r="H109" s="18"/>
      <c r="I109" s="18"/>
      <c r="J109" s="18"/>
      <c r="K109" s="19"/>
      <c r="L109" s="7"/>
    </row>
    <row r="110" spans="1:18" ht="15" thickTop="1" thickBot="1" x14ac:dyDescent="0.6">
      <c r="A110" s="7">
        <v>9</v>
      </c>
      <c r="B110" s="20" t="s">
        <v>118</v>
      </c>
      <c r="C110" s="20"/>
      <c r="D110" s="103" t="s">
        <v>119</v>
      </c>
      <c r="E110" s="104"/>
      <c r="F110" s="104"/>
      <c r="G110" s="22" t="s">
        <v>12</v>
      </c>
      <c r="H110" s="23">
        <v>2</v>
      </c>
      <c r="I110" s="23"/>
      <c r="J110" s="24"/>
      <c r="K110" s="25">
        <f>IF(AND(H110= "",I110= ""), 0, ROUND(ROUND(J110, 2) * ROUND(IF(I110="",H110,I110),  0), 2))</f>
        <v>0</v>
      </c>
      <c r="L110" s="7"/>
      <c r="N110" s="26">
        <v>0.2</v>
      </c>
      <c r="R110" s="7">
        <v>3097</v>
      </c>
    </row>
    <row r="111" spans="1:18" hidden="1" x14ac:dyDescent="0.55000000000000004">
      <c r="A111" s="7" t="s">
        <v>46</v>
      </c>
    </row>
    <row r="112" spans="1:18" ht="15" thickTop="1" thickBot="1" x14ac:dyDescent="0.6">
      <c r="A112" s="7" t="s">
        <v>47</v>
      </c>
      <c r="B112" s="27"/>
      <c r="C112" s="27"/>
      <c r="D112" s="105" t="s">
        <v>103</v>
      </c>
      <c r="E112" s="105"/>
      <c r="F112" s="105"/>
      <c r="G112" s="105"/>
      <c r="H112" s="105"/>
      <c r="I112" s="105"/>
      <c r="J112" s="105"/>
      <c r="K112" s="27"/>
    </row>
    <row r="113" spans="1:18" hidden="1" x14ac:dyDescent="0.55000000000000004">
      <c r="A113" s="7" t="s">
        <v>49</v>
      </c>
    </row>
    <row r="114" spans="1:18" ht="15" thickTop="1" thickBot="1" x14ac:dyDescent="0.6">
      <c r="A114" s="7">
        <v>9</v>
      </c>
      <c r="B114" s="20" t="s">
        <v>120</v>
      </c>
      <c r="C114" s="20"/>
      <c r="D114" s="103" t="s">
        <v>121</v>
      </c>
      <c r="E114" s="104"/>
      <c r="F114" s="104"/>
      <c r="G114" s="22" t="s">
        <v>12</v>
      </c>
      <c r="H114" s="23">
        <v>1</v>
      </c>
      <c r="I114" s="23"/>
      <c r="J114" s="24"/>
      <c r="K114" s="25">
        <f>IF(AND(H114= "",I114= ""), 0, ROUND(ROUND(J114, 2) * ROUND(IF(I114="",H114,I114),  0), 2))</f>
        <v>0</v>
      </c>
      <c r="L114" s="7"/>
      <c r="N114" s="26">
        <v>0.2</v>
      </c>
      <c r="R114" s="7">
        <v>3097</v>
      </c>
    </row>
    <row r="115" spans="1:18" hidden="1" x14ac:dyDescent="0.55000000000000004">
      <c r="A115" s="7" t="s">
        <v>46</v>
      </c>
    </row>
    <row r="116" spans="1:18" ht="14.7" thickTop="1" x14ac:dyDescent="0.55000000000000004">
      <c r="A116" s="7" t="s">
        <v>47</v>
      </c>
      <c r="B116" s="27"/>
      <c r="C116" s="27"/>
      <c r="D116" s="105" t="s">
        <v>103</v>
      </c>
      <c r="E116" s="105"/>
      <c r="F116" s="105"/>
      <c r="G116" s="105"/>
      <c r="H116" s="105"/>
      <c r="I116" s="105"/>
      <c r="J116" s="105"/>
      <c r="K116" s="27"/>
    </row>
    <row r="117" spans="1:18" hidden="1" x14ac:dyDescent="0.55000000000000004">
      <c r="A117" s="7" t="s">
        <v>49</v>
      </c>
    </row>
    <row r="118" spans="1:18" x14ac:dyDescent="0.55000000000000004">
      <c r="A118" s="7" t="s">
        <v>66</v>
      </c>
      <c r="B118" s="21"/>
      <c r="C118" s="21"/>
      <c r="D118" s="91"/>
      <c r="E118" s="91"/>
      <c r="F118" s="91"/>
      <c r="K118" s="21"/>
    </row>
    <row r="119" spans="1:18" x14ac:dyDescent="0.55000000000000004">
      <c r="B119" s="21"/>
      <c r="C119" s="21"/>
      <c r="D119" s="94" t="s">
        <v>117</v>
      </c>
      <c r="E119" s="95"/>
      <c r="F119" s="95"/>
      <c r="G119" s="92"/>
      <c r="H119" s="92"/>
      <c r="I119" s="92"/>
      <c r="J119" s="92"/>
      <c r="K119" s="93"/>
    </row>
    <row r="120" spans="1:18" x14ac:dyDescent="0.55000000000000004">
      <c r="B120" s="21"/>
      <c r="C120" s="21"/>
      <c r="D120" s="97"/>
      <c r="E120" s="51"/>
      <c r="F120" s="51"/>
      <c r="G120" s="51"/>
      <c r="H120" s="51"/>
      <c r="I120" s="51"/>
      <c r="J120" s="51"/>
      <c r="K120" s="96"/>
    </row>
    <row r="121" spans="1:18" x14ac:dyDescent="0.55000000000000004">
      <c r="B121" s="21"/>
      <c r="C121" s="21"/>
      <c r="D121" s="100" t="s">
        <v>67</v>
      </c>
      <c r="E121" s="101"/>
      <c r="F121" s="101"/>
      <c r="G121" s="98">
        <f>SUMIF(L110:L118, IF(L109="","",L109), K110:K118)</f>
        <v>0</v>
      </c>
      <c r="H121" s="98"/>
      <c r="I121" s="98"/>
      <c r="J121" s="98"/>
      <c r="K121" s="99"/>
    </row>
    <row r="122" spans="1:18" x14ac:dyDescent="0.55000000000000004">
      <c r="B122" s="21"/>
      <c r="C122" s="21"/>
      <c r="D122" s="100" t="s">
        <v>68</v>
      </c>
      <c r="E122" s="101"/>
      <c r="F122" s="101"/>
      <c r="G122" s="98">
        <f>ROUND(SUMIF(L110:L118, IF(L109="","",L109), K110:K118) * 0.2, 2)</f>
        <v>0</v>
      </c>
      <c r="H122" s="98"/>
      <c r="I122" s="98"/>
      <c r="J122" s="98"/>
      <c r="K122" s="99"/>
    </row>
    <row r="123" spans="1:18" x14ac:dyDescent="0.55000000000000004">
      <c r="B123" s="21"/>
      <c r="C123" s="21"/>
      <c r="D123" s="87" t="s">
        <v>69</v>
      </c>
      <c r="E123" s="88"/>
      <c r="F123" s="88"/>
      <c r="G123" s="85">
        <f>SUM(G121:G122)</f>
        <v>0</v>
      </c>
      <c r="H123" s="85"/>
      <c r="I123" s="85"/>
      <c r="J123" s="85"/>
      <c r="K123" s="86"/>
    </row>
    <row r="124" spans="1:18" ht="31.2" customHeight="1" x14ac:dyDescent="0.55000000000000004">
      <c r="B124" s="3"/>
      <c r="C124" s="3"/>
      <c r="D124" s="89" t="s">
        <v>122</v>
      </c>
      <c r="E124" s="89"/>
      <c r="F124" s="89"/>
      <c r="G124" s="89"/>
      <c r="H124" s="89"/>
      <c r="I124" s="89"/>
      <c r="J124" s="89"/>
      <c r="K124" s="89"/>
    </row>
    <row r="126" spans="1:18" x14ac:dyDescent="0.55000000000000004">
      <c r="D126" s="90" t="s">
        <v>123</v>
      </c>
      <c r="E126" s="90"/>
      <c r="F126" s="90"/>
      <c r="G126" s="90"/>
      <c r="H126" s="90"/>
      <c r="I126" s="90"/>
      <c r="J126" s="90"/>
      <c r="K126" s="90"/>
    </row>
    <row r="127" spans="1:18" x14ac:dyDescent="0.55000000000000004">
      <c r="D127" s="69" t="s">
        <v>124</v>
      </c>
      <c r="E127" s="70"/>
      <c r="F127" s="70"/>
      <c r="G127" s="68">
        <f>SUMIF(L7:L29, "", K7:K29)</f>
        <v>0</v>
      </c>
      <c r="H127" s="68"/>
      <c r="I127" s="68"/>
      <c r="J127" s="68"/>
      <c r="K127" s="68"/>
    </row>
    <row r="128" spans="1:18" x14ac:dyDescent="0.55000000000000004">
      <c r="D128" s="69" t="s">
        <v>125</v>
      </c>
      <c r="E128" s="70"/>
      <c r="F128" s="70"/>
      <c r="G128" s="68">
        <f>SUMIF(L39:L70, "", K39:K70)</f>
        <v>0</v>
      </c>
      <c r="H128" s="68"/>
      <c r="I128" s="68"/>
      <c r="J128" s="68"/>
      <c r="K128" s="68"/>
    </row>
    <row r="129" spans="1:11" x14ac:dyDescent="0.55000000000000004">
      <c r="D129" s="69" t="s">
        <v>126</v>
      </c>
      <c r="E129" s="70"/>
      <c r="F129" s="70"/>
      <c r="G129" s="68">
        <f>SUMIF(L79:L99, "", K79:K99)</f>
        <v>0</v>
      </c>
      <c r="H129" s="68"/>
      <c r="I129" s="68"/>
      <c r="J129" s="68"/>
      <c r="K129" s="68"/>
    </row>
    <row r="130" spans="1:11" x14ac:dyDescent="0.55000000000000004">
      <c r="D130" s="69" t="s">
        <v>127</v>
      </c>
      <c r="E130" s="70"/>
      <c r="F130" s="70"/>
      <c r="G130" s="68">
        <f>SUMIF(L110:L114, "", K110:K114)</f>
        <v>0</v>
      </c>
      <c r="H130" s="68"/>
      <c r="I130" s="68"/>
      <c r="J130" s="68"/>
      <c r="K130" s="68"/>
    </row>
    <row r="131" spans="1:11" x14ac:dyDescent="0.55000000000000004">
      <c r="D131" s="71" t="s">
        <v>128</v>
      </c>
      <c r="E131" s="72"/>
      <c r="F131" s="72"/>
      <c r="G131" s="30"/>
      <c r="H131" s="30"/>
      <c r="I131" s="30"/>
      <c r="J131" s="30"/>
      <c r="K131" s="31"/>
    </row>
    <row r="132" spans="1:11" x14ac:dyDescent="0.55000000000000004">
      <c r="D132" s="73"/>
      <c r="E132" s="74"/>
      <c r="F132" s="74"/>
      <c r="G132" s="74"/>
      <c r="H132" s="74"/>
      <c r="I132" s="74"/>
      <c r="J132" s="74"/>
      <c r="K132" s="75"/>
    </row>
    <row r="133" spans="1:11" x14ac:dyDescent="0.55000000000000004">
      <c r="A133" s="32"/>
      <c r="D133" s="76" t="s">
        <v>67</v>
      </c>
      <c r="E133" s="51"/>
      <c r="F133" s="51"/>
      <c r="G133" s="77">
        <f>SUMIF(L5:L124, IF(L4="","",L4), K5:K124)</f>
        <v>0</v>
      </c>
      <c r="H133" s="78"/>
      <c r="I133" s="78"/>
      <c r="J133" s="78"/>
      <c r="K133" s="79"/>
    </row>
    <row r="134" spans="1:11" x14ac:dyDescent="0.55000000000000004">
      <c r="A134" s="32"/>
      <c r="D134" s="76" t="s">
        <v>68</v>
      </c>
      <c r="E134" s="51"/>
      <c r="F134" s="51"/>
      <c r="G134" s="77">
        <f>ROUND(SUMIF(L5:L124, IF(L4="","",L4), K5:K124) * 0.2, 2)</f>
        <v>0</v>
      </c>
      <c r="H134" s="78"/>
      <c r="I134" s="78"/>
      <c r="J134" s="78"/>
      <c r="K134" s="79"/>
    </row>
    <row r="135" spans="1:11" x14ac:dyDescent="0.55000000000000004">
      <c r="D135" s="80" t="s">
        <v>69</v>
      </c>
      <c r="E135" s="81"/>
      <c r="F135" s="81"/>
      <c r="G135" s="82">
        <f>SUM(G133:G134)</f>
        <v>0</v>
      </c>
      <c r="H135" s="83"/>
      <c r="I135" s="83"/>
      <c r="J135" s="83"/>
      <c r="K135" s="84"/>
    </row>
    <row r="136" spans="1:11" x14ac:dyDescent="0.55000000000000004">
      <c r="D136" s="62"/>
      <c r="E136" s="51"/>
      <c r="F136" s="51"/>
      <c r="G136" s="51"/>
      <c r="H136" s="51"/>
      <c r="I136" s="51"/>
      <c r="J136" s="51"/>
      <c r="K136" s="51"/>
    </row>
    <row r="137" spans="1:11" x14ac:dyDescent="0.55000000000000004">
      <c r="D137" s="63" t="s">
        <v>129</v>
      </c>
      <c r="E137" s="63"/>
      <c r="F137" s="63"/>
      <c r="G137" s="63"/>
      <c r="H137" s="63"/>
      <c r="I137" s="63"/>
      <c r="J137" s="63"/>
      <c r="K137" s="63"/>
    </row>
    <row r="138" spans="1:11" x14ac:dyDescent="0.55000000000000004">
      <c r="D138" s="64" t="str">
        <f>IF(Paramètres!AA2&lt;&gt;"",Paramètres!AA2,"")</f>
        <v xml:space="preserve">Zéro euro </v>
      </c>
      <c r="E138" s="64"/>
      <c r="F138" s="64"/>
      <c r="G138" s="64"/>
      <c r="H138" s="64"/>
      <c r="I138" s="64"/>
      <c r="J138" s="64"/>
      <c r="K138" s="64"/>
    </row>
    <row r="139" spans="1:11" x14ac:dyDescent="0.55000000000000004">
      <c r="D139" s="64"/>
      <c r="E139" s="64"/>
      <c r="F139" s="64"/>
      <c r="G139" s="64"/>
      <c r="H139" s="64"/>
      <c r="I139" s="64"/>
      <c r="J139" s="64"/>
      <c r="K139" s="64"/>
    </row>
    <row r="140" spans="1:11" ht="56.7" customHeight="1" x14ac:dyDescent="0.55000000000000004">
      <c r="G140" s="65" t="s">
        <v>130</v>
      </c>
      <c r="H140" s="65"/>
      <c r="I140" s="65"/>
      <c r="J140" s="65"/>
      <c r="K140" s="65"/>
    </row>
    <row r="142" spans="1:11" ht="85.05" customHeight="1" x14ac:dyDescent="0.55000000000000004">
      <c r="D142" s="66" t="s">
        <v>131</v>
      </c>
      <c r="E142" s="66"/>
      <c r="G142" s="66" t="s">
        <v>132</v>
      </c>
      <c r="H142" s="66"/>
      <c r="I142" s="66"/>
      <c r="J142" s="66"/>
      <c r="K142" s="66"/>
    </row>
    <row r="143" spans="1:11" x14ac:dyDescent="0.55000000000000004">
      <c r="D143" s="67" t="s">
        <v>133</v>
      </c>
      <c r="E143" s="67"/>
      <c r="F143" s="67"/>
      <c r="G143" s="67"/>
      <c r="H143" s="67"/>
      <c r="I143" s="67"/>
      <c r="J143" s="67"/>
      <c r="K143" s="67"/>
    </row>
  </sheetData>
  <sheetProtection selectLockedCells="1"/>
  <mergeCells count="119">
    <mergeCell ref="D3:F3"/>
    <mergeCell ref="D4:F4"/>
    <mergeCell ref="D6:F6"/>
    <mergeCell ref="D7:F7"/>
    <mergeCell ref="D9:J9"/>
    <mergeCell ref="D11:F11"/>
    <mergeCell ref="D13:J13"/>
    <mergeCell ref="D15:F15"/>
    <mergeCell ref="D18:F18"/>
    <mergeCell ref="D21:F21"/>
    <mergeCell ref="D23:J23"/>
    <mergeCell ref="D25:F25"/>
    <mergeCell ref="D27:J27"/>
    <mergeCell ref="D29:F29"/>
    <mergeCell ref="D32:F32"/>
    <mergeCell ref="G33:K33"/>
    <mergeCell ref="D33:F33"/>
    <mergeCell ref="G34:K34"/>
    <mergeCell ref="D34:F34"/>
    <mergeCell ref="G35:K35"/>
    <mergeCell ref="D35:F35"/>
    <mergeCell ref="G36:K36"/>
    <mergeCell ref="D36:F36"/>
    <mergeCell ref="G37:K37"/>
    <mergeCell ref="D37:F37"/>
    <mergeCell ref="D38:F38"/>
    <mergeCell ref="D39:F39"/>
    <mergeCell ref="D41:J41"/>
    <mergeCell ref="D43:F43"/>
    <mergeCell ref="D45:J45"/>
    <mergeCell ref="D47:F47"/>
    <mergeCell ref="D49:J49"/>
    <mergeCell ref="D51:F51"/>
    <mergeCell ref="D53:J53"/>
    <mergeCell ref="D55:F55"/>
    <mergeCell ref="D57:J57"/>
    <mergeCell ref="D59:F59"/>
    <mergeCell ref="D61:J61"/>
    <mergeCell ref="D63:F63"/>
    <mergeCell ref="D65:J65"/>
    <mergeCell ref="D67:F67"/>
    <mergeCell ref="D69:J69"/>
    <mergeCell ref="D72:F72"/>
    <mergeCell ref="G73:K73"/>
    <mergeCell ref="D73:F73"/>
    <mergeCell ref="G74:K74"/>
    <mergeCell ref="D74:F74"/>
    <mergeCell ref="G75:K75"/>
    <mergeCell ref="D75:F75"/>
    <mergeCell ref="G76:K76"/>
    <mergeCell ref="D76:F76"/>
    <mergeCell ref="G77:K77"/>
    <mergeCell ref="D77:F77"/>
    <mergeCell ref="D78:F78"/>
    <mergeCell ref="D79:F79"/>
    <mergeCell ref="D81:J81"/>
    <mergeCell ref="D83:F83"/>
    <mergeCell ref="D85:J85"/>
    <mergeCell ref="D87:F87"/>
    <mergeCell ref="D89:J89"/>
    <mergeCell ref="D91:F91"/>
    <mergeCell ref="D93:J93"/>
    <mergeCell ref="D95:F95"/>
    <mergeCell ref="D97:J97"/>
    <mergeCell ref="D99:F99"/>
    <mergeCell ref="D101:J101"/>
    <mergeCell ref="D103:F103"/>
    <mergeCell ref="G104:K104"/>
    <mergeCell ref="D104:F104"/>
    <mergeCell ref="G105:K105"/>
    <mergeCell ref="D105:F105"/>
    <mergeCell ref="G106:K106"/>
    <mergeCell ref="D106:F106"/>
    <mergeCell ref="G107:K107"/>
    <mergeCell ref="D107:F107"/>
    <mergeCell ref="G108:K108"/>
    <mergeCell ref="D108:F108"/>
    <mergeCell ref="D109:F109"/>
    <mergeCell ref="D110:F110"/>
    <mergeCell ref="D112:J112"/>
    <mergeCell ref="D114:F114"/>
    <mergeCell ref="D116:J116"/>
    <mergeCell ref="D118:F118"/>
    <mergeCell ref="G119:K119"/>
    <mergeCell ref="D119:F119"/>
    <mergeCell ref="G120:K120"/>
    <mergeCell ref="D120:F120"/>
    <mergeCell ref="G121:K121"/>
    <mergeCell ref="D121:F121"/>
    <mergeCell ref="G122:K122"/>
    <mergeCell ref="D122:F122"/>
    <mergeCell ref="G123:K123"/>
    <mergeCell ref="D123:F123"/>
    <mergeCell ref="D124:K124"/>
    <mergeCell ref="D126:K126"/>
    <mergeCell ref="G127:K127"/>
    <mergeCell ref="D127:F127"/>
    <mergeCell ref="G128:K128"/>
    <mergeCell ref="D128:F128"/>
    <mergeCell ref="G129:K129"/>
    <mergeCell ref="D129:F129"/>
    <mergeCell ref="D136:K136"/>
    <mergeCell ref="D137:K137"/>
    <mergeCell ref="D138:K138"/>
    <mergeCell ref="D139:K139"/>
    <mergeCell ref="G140:K140"/>
    <mergeCell ref="D142:E142"/>
    <mergeCell ref="G142:K142"/>
    <mergeCell ref="D143:K143"/>
    <mergeCell ref="G130:K130"/>
    <mergeCell ref="D130:F130"/>
    <mergeCell ref="D131:F131"/>
    <mergeCell ref="D132:K132"/>
    <mergeCell ref="D133:F133"/>
    <mergeCell ref="G133:K133"/>
    <mergeCell ref="D134:F134"/>
    <mergeCell ref="G134:K134"/>
    <mergeCell ref="D135:F135"/>
    <mergeCell ref="G135:K135"/>
  </mergeCells>
  <pageMargins left="0.55118110236219997" right="0.55118110236219997" top="0.55118110236219997" bottom="0.55118110236219997" header="0.23622047244093999" footer="0.23622047244093999"/>
  <pageSetup paperSize="9" scale="93" fitToHeight="0" orientation="portrait" r:id="rId1"/>
  <headerFooter>
    <oddHeader>&amp;LMise en conformité PMR - Maison Arrêt Belfort
1, rue des Boucheries - 90000 BELFORT&amp;RDPGF - Lot n°1 LOT GROS-OEUVRE 
DCE - Edition du 18/12/2025</oddHeader>
    <oddFooter>&amp;CEdition du 10/06/2025&amp;RPage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9453125" defaultRowHeight="12.75" customHeight="1" x14ac:dyDescent="0.55000000000000004"/>
  <cols>
    <col min="1" max="1" width="11.41796875" customWidth="1"/>
    <col min="2" max="2" width="35" customWidth="1"/>
    <col min="3" max="10" width="11.41796875" customWidth="1"/>
  </cols>
  <sheetData>
    <row r="1" spans="1:27" ht="12.75" customHeight="1" x14ac:dyDescent="0.55000000000000004">
      <c r="B1" s="29" t="s">
        <v>134</v>
      </c>
      <c r="AA1" s="7">
        <f>IF(DPGF!G135&lt;&gt;"",DPGF!G135,"0")</f>
        <v>0</v>
      </c>
    </row>
    <row r="2" spans="1:27" ht="12.75" customHeight="1" x14ac:dyDescent="0.55000000000000004">
      <c r="AA2" s="7" t="str">
        <f>UPPER(MID(AA98,1,1))&amp;MID(AA98,2,168)</f>
        <v xml:space="preserve">Zéro euro </v>
      </c>
    </row>
    <row r="3" spans="1:27" ht="25.5" customHeight="1" x14ac:dyDescent="0.55000000000000004">
      <c r="A3" s="34" t="s">
        <v>135</v>
      </c>
      <c r="B3" s="33" t="s">
        <v>136</v>
      </c>
      <c r="C3" s="108" t="s">
        <v>161</v>
      </c>
      <c r="D3" s="108"/>
      <c r="E3" s="108"/>
      <c r="F3" s="108"/>
      <c r="G3" s="108"/>
      <c r="H3" s="108"/>
      <c r="I3" s="108"/>
      <c r="J3" s="108"/>
      <c r="AA3" s="7">
        <f>INT(AA1/1000000)</f>
        <v>0</v>
      </c>
    </row>
    <row r="4" spans="1:27" ht="12.75" customHeight="1" x14ac:dyDescent="0.55000000000000004">
      <c r="AA4" s="7">
        <f>INT((AA1-AA3*1000000)/1000)</f>
        <v>0</v>
      </c>
    </row>
    <row r="5" spans="1:27" ht="25.5" customHeight="1" x14ac:dyDescent="0.55000000000000004">
      <c r="A5" s="34" t="s">
        <v>137</v>
      </c>
      <c r="B5" s="33" t="s">
        <v>138</v>
      </c>
      <c r="C5" s="108" t="s">
        <v>162</v>
      </c>
      <c r="D5" s="108"/>
      <c r="E5" s="108"/>
      <c r="F5" s="108"/>
      <c r="G5" s="108"/>
      <c r="H5" s="108"/>
      <c r="I5" s="108"/>
      <c r="J5" s="108"/>
      <c r="AA5" s="7">
        <f>INT(AA1-AA3*1000000-AA4*1000)</f>
        <v>0</v>
      </c>
    </row>
    <row r="6" spans="1:27" ht="12.75" customHeight="1" x14ac:dyDescent="0.55000000000000004">
      <c r="AA6" s="7">
        <f>ROUND(AA1-AA3*1000000-AA4*1000-AA5,2)*100</f>
        <v>0</v>
      </c>
    </row>
    <row r="7" spans="1:27" ht="12.75" customHeight="1" x14ac:dyDescent="0.55000000000000004">
      <c r="A7" s="34" t="s">
        <v>147</v>
      </c>
      <c r="B7" s="33" t="s">
        <v>148</v>
      </c>
      <c r="C7" s="35"/>
      <c r="AA7" s="7">
        <f>AA3-AA12*100</f>
        <v>0</v>
      </c>
    </row>
    <row r="8" spans="1:27" ht="12.75" customHeight="1" x14ac:dyDescent="0.55000000000000004">
      <c r="AA8" s="7">
        <f>0</f>
        <v>0</v>
      </c>
    </row>
    <row r="9" spans="1:27" ht="12.75" customHeight="1" x14ac:dyDescent="0.55000000000000004">
      <c r="A9" s="34" t="s">
        <v>149</v>
      </c>
      <c r="B9" s="33" t="s">
        <v>150</v>
      </c>
      <c r="C9" s="35" t="s">
        <v>38</v>
      </c>
      <c r="AA9" s="7">
        <f>AA4-AA15*100</f>
        <v>0</v>
      </c>
    </row>
    <row r="10" spans="1:27" ht="12.75" customHeight="1" x14ac:dyDescent="0.55000000000000004">
      <c r="AA10" s="7">
        <f>ROUND(AA5-AA18*100,0)</f>
        <v>0</v>
      </c>
    </row>
    <row r="11" spans="1:27" ht="25.5" customHeight="1" x14ac:dyDescent="0.55000000000000004">
      <c r="A11" s="34" t="s">
        <v>139</v>
      </c>
      <c r="B11" s="33" t="s">
        <v>140</v>
      </c>
      <c r="C11" s="108" t="s">
        <v>39</v>
      </c>
      <c r="D11" s="108"/>
      <c r="E11" s="108"/>
      <c r="F11" s="108"/>
      <c r="G11" s="108"/>
      <c r="H11" s="108"/>
      <c r="I11" s="108"/>
      <c r="J11" s="108"/>
      <c r="AA11" s="7">
        <f>AA6</f>
        <v>0</v>
      </c>
    </row>
    <row r="12" spans="1:27" ht="12.75" customHeight="1" x14ac:dyDescent="0.55000000000000004">
      <c r="AA12" s="7">
        <f>INT(AA3/100)</f>
        <v>0</v>
      </c>
    </row>
    <row r="13" spans="1:27" ht="12.75" customHeight="1" x14ac:dyDescent="0.55000000000000004">
      <c r="A13" s="34" t="s">
        <v>151</v>
      </c>
      <c r="B13" s="33" t="s">
        <v>152</v>
      </c>
      <c r="C13" s="35" t="s">
        <v>163</v>
      </c>
      <c r="AA13" s="7">
        <f>INT((AA3-AA12*100)/10)</f>
        <v>0</v>
      </c>
    </row>
    <row r="14" spans="1:27" ht="12.75" customHeight="1" x14ac:dyDescent="0.55000000000000004">
      <c r="AA14" s="7">
        <f>AA3-AA12*100-AA13*10</f>
        <v>0</v>
      </c>
    </row>
    <row r="15" spans="1:27" ht="12.75" customHeight="1" x14ac:dyDescent="0.55000000000000004">
      <c r="A15" s="34" t="s">
        <v>153</v>
      </c>
      <c r="B15" s="33" t="s">
        <v>154</v>
      </c>
      <c r="C15" s="35" t="s">
        <v>164</v>
      </c>
      <c r="AA15" s="7">
        <f>INT(AA4/100)</f>
        <v>0</v>
      </c>
    </row>
    <row r="16" spans="1:27" ht="12.75" customHeight="1" x14ac:dyDescent="0.55000000000000004">
      <c r="AA16" s="7">
        <f>INT((AA4-AA15*100)/10)</f>
        <v>0</v>
      </c>
    </row>
    <row r="17" spans="1:27" ht="12.75" customHeight="1" x14ac:dyDescent="0.55000000000000004">
      <c r="A17" s="34" t="s">
        <v>155</v>
      </c>
      <c r="B17" s="33" t="s">
        <v>156</v>
      </c>
      <c r="C17" s="35">
        <v>2</v>
      </c>
      <c r="AA17" s="7">
        <f>AA4-AA15*100-AA16*10</f>
        <v>0</v>
      </c>
    </row>
    <row r="18" spans="1:27" ht="12.75" customHeight="1" x14ac:dyDescent="0.55000000000000004">
      <c r="AA18" s="7">
        <f>INT(AA5/100)</f>
        <v>0</v>
      </c>
    </row>
    <row r="19" spans="1:27" ht="12.75" customHeight="1" x14ac:dyDescent="0.55000000000000004">
      <c r="C19" s="36">
        <v>0.2</v>
      </c>
      <c r="E19" s="37" t="s">
        <v>157</v>
      </c>
      <c r="AA19" s="7">
        <f>INT((AA5-AA18*100)/10)</f>
        <v>0</v>
      </c>
    </row>
    <row r="20" spans="1:27" ht="12.75" customHeight="1" x14ac:dyDescent="0.55000000000000004">
      <c r="C20" s="38">
        <v>5.5E-2</v>
      </c>
      <c r="E20" s="37" t="s">
        <v>158</v>
      </c>
      <c r="AA20" s="7">
        <f>AA5-AA18*100-AA19*10</f>
        <v>0</v>
      </c>
    </row>
    <row r="21" spans="1:27" ht="12.75" customHeight="1" x14ac:dyDescent="0.55000000000000004">
      <c r="C21" s="38">
        <v>0</v>
      </c>
      <c r="E21" s="37" t="s">
        <v>159</v>
      </c>
      <c r="AA21" s="7">
        <f>INT(AA6/10)</f>
        <v>0</v>
      </c>
    </row>
    <row r="22" spans="1:27" ht="12.75" customHeight="1" x14ac:dyDescent="0.55000000000000004">
      <c r="C22" s="39">
        <v>0</v>
      </c>
      <c r="E22" s="37" t="s">
        <v>160</v>
      </c>
      <c r="AA22" s="7">
        <f>ROUND(AA6-AA21*10,0)</f>
        <v>0</v>
      </c>
    </row>
    <row r="23" spans="1:27" ht="12.75" customHeight="1" x14ac:dyDescent="0.55000000000000004">
      <c r="AA23" s="7" t="str">
        <f>IF(AA12=0,"",IF(AA12=1,"",IF(AA12=2,"deux ",IF(AA12=3,"trois ",IF(AA12=4,"quatre ",IF(AA12=5,"cinq ",AA42))))))</f>
        <v/>
      </c>
    </row>
    <row r="24" spans="1:27" ht="12.75" customHeight="1" x14ac:dyDescent="0.55000000000000004">
      <c r="A24" s="34" t="s">
        <v>141</v>
      </c>
      <c r="B24" s="33" t="s">
        <v>142</v>
      </c>
      <c r="C24" s="108" t="s">
        <v>165</v>
      </c>
      <c r="D24" s="108"/>
      <c r="E24" s="108"/>
      <c r="F24" s="108"/>
      <c r="G24" s="108"/>
      <c r="H24" s="108"/>
      <c r="I24" s="108"/>
      <c r="J24" s="108"/>
      <c r="AA24" s="7" t="str">
        <f>IF(AA12=0,"",IF(AA12&lt;2,"cent ",AA43))</f>
        <v/>
      </c>
    </row>
    <row r="25" spans="1:27" ht="12.75" customHeight="1" x14ac:dyDescent="0.55000000000000004">
      <c r="AA25" s="7" t="str">
        <f>IF(AA13=1,AA44,IF(AA13=7,AA64,IF(AA13=9,AA80,AA89)))</f>
        <v/>
      </c>
    </row>
    <row r="26" spans="1:27" ht="12.75" customHeight="1" x14ac:dyDescent="0.55000000000000004">
      <c r="A26" s="34" t="s">
        <v>143</v>
      </c>
      <c r="B26" s="33" t="s">
        <v>144</v>
      </c>
      <c r="C26" s="108" t="s">
        <v>166</v>
      </c>
      <c r="D26" s="108"/>
      <c r="E26" s="108"/>
      <c r="F26" s="108"/>
      <c r="G26" s="108"/>
      <c r="H26" s="108"/>
      <c r="I26" s="108"/>
      <c r="J26" s="108"/>
      <c r="AA26" s="7" t="str">
        <f>IF(AA7=11,"",IF(AA7=12,"",IF(AA7=13,"",IF(AA7=14,"",IF(AA7=15,"",IF(AA7=16,"",AA45))))))</f>
        <v/>
      </c>
    </row>
    <row r="27" spans="1:27" ht="12.75" customHeight="1" x14ac:dyDescent="0.55000000000000004">
      <c r="AA27" s="7" t="str">
        <f>IF(AA3=0,"",IF(AA3&lt;2,"million ","millions "))</f>
        <v/>
      </c>
    </row>
    <row r="28" spans="1:27" ht="12.75" customHeight="1" x14ac:dyDescent="0.55000000000000004">
      <c r="A28" s="34" t="s">
        <v>145</v>
      </c>
      <c r="B28" s="33" t="s">
        <v>146</v>
      </c>
      <c r="C28" s="108"/>
      <c r="D28" s="108"/>
      <c r="E28" s="108"/>
      <c r="F28" s="108"/>
      <c r="G28" s="108"/>
      <c r="H28" s="108"/>
      <c r="I28" s="108"/>
      <c r="J28" s="108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55000000000000004">
      <c r="AA29" s="7" t="str">
        <f>IF(AA15=0,"",IF(AA15&lt;2,"cent ",AA47))</f>
        <v/>
      </c>
    </row>
    <row r="30" spans="1:27" ht="12.75" customHeight="1" x14ac:dyDescent="0.55000000000000004">
      <c r="AA30" s="7" t="str">
        <f>IF(AA16=1,AA48,IF(AA16=7,AA66,IF(AA16=9,AA81,AA90)))</f>
        <v/>
      </c>
    </row>
    <row r="31" spans="1:27" ht="12.75" customHeight="1" x14ac:dyDescent="0.55000000000000004">
      <c r="AA31" s="7" t="str">
        <f>IF(AA4=1,"",AA49)</f>
        <v/>
      </c>
    </row>
    <row r="32" spans="1:27" ht="12.75" customHeight="1" x14ac:dyDescent="0.55000000000000004">
      <c r="AA32" s="7" t="str">
        <f>IF(AA4&gt;0,"mille ","")</f>
        <v/>
      </c>
    </row>
    <row r="33" spans="27:27" ht="12.75" customHeight="1" x14ac:dyDescent="0.55000000000000004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55000000000000004">
      <c r="AA34" s="7" t="str">
        <f>IF(AA18=0,"",IF(AA18&lt;2,"cent ",AA51))</f>
        <v/>
      </c>
    </row>
    <row r="35" spans="27:27" ht="12.75" customHeight="1" x14ac:dyDescent="0.55000000000000004">
      <c r="AA35" s="7" t="str">
        <f>IF(AA19=1,AA52,IF(AA19=7,AA68,IF(AA19=9,AA83,AA91)))</f>
        <v/>
      </c>
    </row>
    <row r="36" spans="27:27" ht="12.75" customHeight="1" x14ac:dyDescent="0.55000000000000004">
      <c r="AA36" s="7" t="str">
        <f>IF(AA10=11,"",IF(AA10=12,"",IF(AA10=13,"",IF(AA10=14,"",IF(AA10=15,"",IF(AA10=16,"",AA53))))))</f>
        <v/>
      </c>
    </row>
    <row r="37" spans="27:27" ht="12.75" customHeight="1" x14ac:dyDescent="0.55000000000000004">
      <c r="AA37" s="7" t="str">
        <f>IF(INT(AA1&lt;2),"euro ","euros ")</f>
        <v xml:space="preserve">euro </v>
      </c>
    </row>
    <row r="38" spans="27:27" ht="12.75" customHeight="1" x14ac:dyDescent="0.55000000000000004">
      <c r="AA38" s="7" t="str">
        <f>IF(AA6&gt;0,"et ","")</f>
        <v/>
      </c>
    </row>
    <row r="39" spans="27:27" ht="12.75" customHeight="1" x14ac:dyDescent="0.55000000000000004">
      <c r="AA39" s="7" t="str">
        <f>IF(AA21=1,AA54,IF(AA21=7,AA70,IF(AA21=9,AA84,AA92)))</f>
        <v/>
      </c>
    </row>
    <row r="40" spans="27:27" ht="12.75" customHeight="1" x14ac:dyDescent="0.55000000000000004">
      <c r="AA40" s="7" t="str">
        <f>IF(AA11=11,"",IF(AA11=12,"",IF(AA11=13,"",IF(AA11=14,"",IF(AA11=15,"",IF(AA11=16,"",AA55))))))</f>
        <v/>
      </c>
    </row>
    <row r="41" spans="27:27" ht="12.75" customHeight="1" x14ac:dyDescent="0.55000000000000004">
      <c r="AA41" s="7" t="str">
        <f>IF(AA6=0,"",IF(AA6&lt;2,"centime","centimes"))</f>
        <v/>
      </c>
    </row>
    <row r="42" spans="27:27" ht="12.75" customHeight="1" x14ac:dyDescent="0.55000000000000004">
      <c r="AA42" s="7" t="str">
        <f>IF(AA3=0," ",IF(AA12=6,"six ",IF(AA12=7,"sept ",IF(AA12=8,"huit ",IF(AA12=9,"neuf ",)))))</f>
        <v xml:space="preserve"> </v>
      </c>
    </row>
    <row r="43" spans="27:27" ht="12.75" customHeight="1" x14ac:dyDescent="0.55000000000000004">
      <c r="AA43" s="7" t="str">
        <f>IF(AA7&gt;0,"cent ", "cents ")</f>
        <v xml:space="preserve">cents </v>
      </c>
    </row>
    <row r="44" spans="27:27" ht="12.75" customHeight="1" x14ac:dyDescent="0.55000000000000004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55000000000000004">
      <c r="AA45" s="7" t="str">
        <f>IF(AA7=17,"",IF(AA7=18,"",IF(AA7=19,"",AA57)))</f>
        <v/>
      </c>
    </row>
    <row r="46" spans="27:27" ht="12.75" customHeight="1" x14ac:dyDescent="0.55000000000000004">
      <c r="AA46" s="7">
        <f>IF(AA15=6,"six ",IF(AA15=7,"sept ",IF(AA15=8,"huit ",IF(AA15=9,"neuf ",))))</f>
        <v>0</v>
      </c>
    </row>
    <row r="47" spans="27:27" ht="12.75" customHeight="1" x14ac:dyDescent="0.55000000000000004">
      <c r="AA47" s="7" t="str">
        <f>IF(AA9&gt;0,"cent ", "cents ")</f>
        <v xml:space="preserve">cents </v>
      </c>
    </row>
    <row r="48" spans="27:27" ht="12.75" customHeight="1" x14ac:dyDescent="0.55000000000000004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55000000000000004">
      <c r="AA49" s="7" t="str">
        <f>IF(AA9=11,"",IF(AA9=12,"",IF(AA9=13,"",IF(AA9=14,"",IF(AA9=15,"",IF(AA9=16,"",AA59))))))</f>
        <v/>
      </c>
    </row>
    <row r="50" spans="27:27" ht="12.75" customHeight="1" x14ac:dyDescent="0.55000000000000004">
      <c r="AA50" s="7">
        <f>IF(AA18=6,"six ",IF(AA18=7,"sept ",IF(AA18=8,"huit ",IF(AA18=9,"neuf ",))))</f>
        <v>0</v>
      </c>
    </row>
    <row r="51" spans="27:27" ht="12.75" customHeight="1" x14ac:dyDescent="0.55000000000000004">
      <c r="AA51" s="7" t="str">
        <f>IF(AA10&gt;0,"cent ", "cents ")</f>
        <v xml:space="preserve">cents </v>
      </c>
    </row>
    <row r="52" spans="27:27" ht="12.75" customHeight="1" x14ac:dyDescent="0.55000000000000004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55000000000000004">
      <c r="AA53" s="7" t="str">
        <f>IF(AA10=17,"",IF(AA10=18,"",IF(AA10=19,"",AA61)))</f>
        <v/>
      </c>
    </row>
    <row r="54" spans="27:27" ht="12.75" customHeight="1" x14ac:dyDescent="0.55000000000000004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55000000000000004">
      <c r="AA55" s="7" t="str">
        <f>IF(AA11=17,"",IF(AA11=18,"",IF(AA11=19,"",AA63)))</f>
        <v/>
      </c>
    </row>
    <row r="56" spans="27:27" ht="12.75" customHeight="1" x14ac:dyDescent="0.55000000000000004">
      <c r="AA56" s="7" t="str">
        <f>IF(AA7=16,"seize ",IF(AA7=17,"dix-sept ",IF(AA7=18,"dix-huit ",IF(AA7=19,"dix-neuf ",AA64))))</f>
        <v/>
      </c>
    </row>
    <row r="57" spans="27:27" ht="12.75" customHeight="1" x14ac:dyDescent="0.55000000000000004">
      <c r="AA57" s="7" t="str">
        <f>IF(AA7=21,"et un ",IF(AA7=31,"et un ",IF(AA7=41,"et un ",IF(AA7=51,"et un ",IF(AA7=61,"et un ",AA65)))))</f>
        <v/>
      </c>
    </row>
    <row r="58" spans="27:27" ht="12.75" customHeight="1" x14ac:dyDescent="0.55000000000000004">
      <c r="AA58" s="7" t="str">
        <f>IF(AA9=16,"seize ",IF(AA9=17,"dix-sept ",IF(AA9=18,"dix-huit ",IF(AA9=19,"dix-neuf ",AA66))))</f>
        <v/>
      </c>
    </row>
    <row r="59" spans="27:27" ht="12.75" customHeight="1" x14ac:dyDescent="0.55000000000000004">
      <c r="AA59" s="7" t="str">
        <f>IF(AA9=17,"",IF(AA9=18,"",IF(AA9=19,"",AA67)))</f>
        <v/>
      </c>
    </row>
    <row r="60" spans="27:27" ht="12.75" customHeight="1" x14ac:dyDescent="0.55000000000000004">
      <c r="AA60" s="7" t="str">
        <f>IF(AA10=16,"seize ",IF(AA10=17,"dix-sept ",IF(AA10=18,"dix-huit ",IF(AA10=19,"dix-neuf ",AA68))))</f>
        <v/>
      </c>
    </row>
    <row r="61" spans="27:27" ht="12.75" customHeight="1" x14ac:dyDescent="0.55000000000000004">
      <c r="AA61" s="7" t="str">
        <f>IF(AA10=21,"et un ",IF(AA10=31,"et un ",IF(AA10=41,"et un ",IF(AA10=51,"et un ",IF(AA10=61,"et un ",AA69)))))</f>
        <v/>
      </c>
    </row>
    <row r="62" spans="27:27" ht="12.75" customHeight="1" x14ac:dyDescent="0.55000000000000004">
      <c r="AA62" s="7" t="str">
        <f>IF(AA11=16,"seize ",IF(AA11=17,"dix-sept ",IF(AA11=18,"dix-huit ",IF(AA11=19,"dix-neuf ",AA70))))</f>
        <v/>
      </c>
    </row>
    <row r="63" spans="27:27" ht="12.75" customHeight="1" x14ac:dyDescent="0.55000000000000004">
      <c r="AA63" s="7" t="str">
        <f>IF(AA11=21,"et un ",IF(AA11=31,"et un ",IF(AA11=41,"et un ",IF(AA11=51,"et un ",IF(AA11=61,"et un ",AA71)))))</f>
        <v/>
      </c>
    </row>
    <row r="64" spans="27:27" ht="12.75" customHeight="1" x14ac:dyDescent="0.55000000000000004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55000000000000004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55000000000000004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55000000000000004">
      <c r="AA67" s="7" t="str">
        <f>IF(AA9=21,"et un ",IF(AA9=31,"et un ",IF(AA9=41,"et un ",IF(AA9=51,"et un ",IF(AA9=61,"et un ",AA75)))))</f>
        <v/>
      </c>
    </row>
    <row r="68" spans="27:27" ht="12.75" customHeight="1" x14ac:dyDescent="0.55000000000000004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55000000000000004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55000000000000004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55000000000000004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55000000000000004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55000000000000004">
      <c r="AA73" s="7">
        <f>IF(AA13=9,"",IF(AA14=6,"six ",IF(AA14=7,"sept ",IF(AA14=8,"huit ",IF(AA14=9,"neuf ",)))))</f>
        <v>0</v>
      </c>
    </row>
    <row r="74" spans="27:27" ht="12.75" customHeight="1" x14ac:dyDescent="0.55000000000000004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55000000000000004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55000000000000004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55000000000000004">
      <c r="AA77" s="7">
        <f>IF(AA19=9,"",IF(AA20=6,"six ",IF(AA20=7,"sept ",IF(AA20=8,"huit ",IF(AA20=9,"neuf ",)))))</f>
        <v>0</v>
      </c>
    </row>
    <row r="78" spans="27:27" ht="12.75" customHeight="1" x14ac:dyDescent="0.55000000000000004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55000000000000004">
      <c r="AA79" s="7">
        <f>IF(AA21=9,"",IF(AA22=6,"six ",IF(AA22=7,"sept ",IF(AA22=8,"huit ",IF(AA22=9,"neuf ",)))))</f>
        <v>0</v>
      </c>
    </row>
    <row r="80" spans="27:27" ht="12.75" customHeight="1" x14ac:dyDescent="0.55000000000000004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55000000000000004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55000000000000004">
      <c r="AA82" s="7">
        <f>IF(AA16=9,"",IF(AA17=6,"six ",IF(AA17=7,"sept ",IF(AA17=8,"huit ",IF(AA17=9,"neuf ",)))))</f>
        <v>0</v>
      </c>
    </row>
    <row r="83" spans="27:27" ht="12.75" customHeight="1" x14ac:dyDescent="0.55000000000000004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55000000000000004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55000000000000004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55000000000000004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55000000000000004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55000000000000004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55000000000000004">
      <c r="AA89" s="7" t="str">
        <f>IF(AA13=2,"vingt ",IF(AA13=3,"trente ",IF(AA13=4,"quarante ",IF(AA13=5,"cinquante ",AA93))))</f>
        <v/>
      </c>
    </row>
    <row r="90" spans="27:27" ht="12.75" customHeight="1" x14ac:dyDescent="0.55000000000000004">
      <c r="AA90" s="7" t="str">
        <f>IF(AA16=2,"vingt ",IF(AA16=3,"trente ",IF(AA16=4,"quarante ",IF(AA16=5,"cinquante ",AA94))))</f>
        <v/>
      </c>
    </row>
    <row r="91" spans="27:27" ht="12.75" customHeight="1" x14ac:dyDescent="0.55000000000000004">
      <c r="AA91" s="7" t="str">
        <f>IF(AA19=2,"vingt ",IF(AA19=3,"trente ",IF(AA19=4,"quarante ",IF(AA19=5,"cinquante ",AA95))))</f>
        <v/>
      </c>
    </row>
    <row r="92" spans="27:27" ht="12.75" customHeight="1" x14ac:dyDescent="0.55000000000000004">
      <c r="AA92" s="7" t="str">
        <f>IF(AA21=2,"vingt ",IF(AA21=3,"trente ",IF(AA21=4,"quarante ",IF(AA21=5,"cinquante ",AA96))))</f>
        <v/>
      </c>
    </row>
    <row r="93" spans="27:27" ht="12.75" customHeight="1" x14ac:dyDescent="0.55000000000000004">
      <c r="AA93" s="7" t="str">
        <f>IF(AA13=6,"soixante ",IF(AA7=80,"quatre-vingts ",IF(AA13=8,"quatre-vingt-","")))</f>
        <v/>
      </c>
    </row>
    <row r="94" spans="27:27" ht="12.75" customHeight="1" x14ac:dyDescent="0.55000000000000004">
      <c r="AA94" s="7" t="str">
        <f>IF(AA16=6,"soixante ",IF(AA9=80,"quatre-vingts ",IF(AA16=8,"quatre-vingt-","")))</f>
        <v/>
      </c>
    </row>
    <row r="95" spans="27:27" ht="12.75" customHeight="1" x14ac:dyDescent="0.55000000000000004">
      <c r="AA95" s="7" t="str">
        <f>IF(AA19=6,"soixante ",IF(AA10=80,"quatre-vingts ",IF(AA19=8,"quatre-vingt-","")))</f>
        <v/>
      </c>
    </row>
    <row r="96" spans="27:27" ht="12.75" customHeight="1" x14ac:dyDescent="0.55000000000000004">
      <c r="AA96" s="7" t="str">
        <f>IF(AA21=6,"soixante ",IF(AA11=80,"quatre-vingts ",IF(AA21=8,"quatre-vingt-","")))</f>
        <v/>
      </c>
    </row>
    <row r="97" spans="27:27" ht="12.75" customHeight="1" x14ac:dyDescent="0.55000000000000004">
      <c r="AA97" s="7">
        <f>0</f>
        <v>0</v>
      </c>
    </row>
    <row r="98" spans="27:27" ht="12.75" customHeight="1" x14ac:dyDescent="0.55000000000000004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9453125" defaultRowHeight="14.4" x14ac:dyDescent="0.55000000000000004"/>
  <cols>
    <col min="1" max="1" width="24.68359375" customWidth="1"/>
  </cols>
  <sheetData>
    <row r="1" spans="1:3" x14ac:dyDescent="0.55000000000000004">
      <c r="A1" s="7" t="s">
        <v>167</v>
      </c>
      <c r="B1" s="7" t="s">
        <v>168</v>
      </c>
    </row>
    <row r="2" spans="1:3" x14ac:dyDescent="0.55000000000000004">
      <c r="A2" s="7" t="s">
        <v>169</v>
      </c>
      <c r="B2" s="7" t="s">
        <v>161</v>
      </c>
    </row>
    <row r="3" spans="1:3" x14ac:dyDescent="0.55000000000000004">
      <c r="A3" s="7" t="s">
        <v>170</v>
      </c>
      <c r="B3" s="7">
        <v>1</v>
      </c>
    </row>
    <row r="4" spans="1:3" x14ac:dyDescent="0.55000000000000004">
      <c r="A4" s="7" t="s">
        <v>171</v>
      </c>
      <c r="B4" s="7">
        <v>0</v>
      </c>
    </row>
    <row r="5" spans="1:3" x14ac:dyDescent="0.55000000000000004">
      <c r="A5" s="7" t="s">
        <v>172</v>
      </c>
      <c r="B5" s="7">
        <v>0</v>
      </c>
    </row>
    <row r="6" spans="1:3" x14ac:dyDescent="0.55000000000000004">
      <c r="A6" s="7" t="s">
        <v>173</v>
      </c>
      <c r="B6" s="7">
        <v>1</v>
      </c>
    </row>
    <row r="7" spans="1:3" x14ac:dyDescent="0.55000000000000004">
      <c r="A7" s="7" t="s">
        <v>174</v>
      </c>
      <c r="B7" s="7">
        <v>1</v>
      </c>
    </row>
    <row r="8" spans="1:3" x14ac:dyDescent="0.55000000000000004">
      <c r="A8" s="7" t="s">
        <v>175</v>
      </c>
      <c r="B8" s="7">
        <v>0</v>
      </c>
    </row>
    <row r="9" spans="1:3" x14ac:dyDescent="0.55000000000000004">
      <c r="A9" s="7" t="s">
        <v>176</v>
      </c>
      <c r="B9" s="7">
        <v>0</v>
      </c>
    </row>
    <row r="10" spans="1:3" x14ac:dyDescent="0.55000000000000004">
      <c r="A10" s="7" t="s">
        <v>177</v>
      </c>
      <c r="C10" s="7" t="s">
        <v>178</v>
      </c>
    </row>
    <row r="11" spans="1:3" x14ac:dyDescent="0.55000000000000004">
      <c r="A11" s="7" t="s">
        <v>179</v>
      </c>
      <c r="B11" s="7">
        <v>0</v>
      </c>
    </row>
    <row r="12" spans="1:3" x14ac:dyDescent="0.55000000000000004">
      <c r="A12" s="7" t="s">
        <v>180</v>
      </c>
      <c r="B12" s="7" t="s">
        <v>181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9453125" defaultRowHeight="12.75" customHeight="1" x14ac:dyDescent="0.55000000000000004"/>
  <cols>
    <col min="1" max="1" width="6.68359375" customWidth="1"/>
    <col min="2" max="2" width="35" customWidth="1"/>
    <col min="3" max="10" width="11.41796875" customWidth="1"/>
  </cols>
  <sheetData>
    <row r="2" spans="1:10" ht="12.75" customHeight="1" x14ac:dyDescent="0.55000000000000004">
      <c r="B2" s="111" t="s">
        <v>182</v>
      </c>
      <c r="C2" s="111"/>
      <c r="D2" s="111"/>
      <c r="E2" s="111"/>
      <c r="F2" s="111"/>
      <c r="G2" s="111"/>
      <c r="H2" s="111"/>
      <c r="I2" s="111"/>
      <c r="J2" s="111"/>
    </row>
    <row r="4" spans="1:10" ht="12.75" customHeight="1" x14ac:dyDescent="0.55000000000000004">
      <c r="A4" s="34" t="s">
        <v>135</v>
      </c>
      <c r="B4" s="33" t="s">
        <v>183</v>
      </c>
      <c r="C4" s="110"/>
      <c r="D4" s="110"/>
      <c r="E4" s="110"/>
      <c r="F4" s="110"/>
      <c r="G4" s="110"/>
      <c r="H4" s="110"/>
      <c r="I4" s="110"/>
      <c r="J4" s="110"/>
    </row>
    <row r="6" spans="1:10" ht="12.75" customHeight="1" x14ac:dyDescent="0.55000000000000004">
      <c r="A6" s="34" t="s">
        <v>137</v>
      </c>
      <c r="B6" s="33" t="s">
        <v>184</v>
      </c>
      <c r="C6" s="110"/>
      <c r="D6" s="110"/>
      <c r="E6" s="110"/>
      <c r="F6" s="110"/>
      <c r="G6" s="110"/>
      <c r="H6" s="110"/>
      <c r="I6" s="110"/>
      <c r="J6" s="110"/>
    </row>
    <row r="8" spans="1:10" ht="12.75" customHeight="1" x14ac:dyDescent="0.55000000000000004">
      <c r="A8" s="34" t="s">
        <v>147</v>
      </c>
      <c r="B8" s="33" t="s">
        <v>185</v>
      </c>
      <c r="C8" s="110"/>
      <c r="D8" s="110"/>
      <c r="E8" s="110"/>
      <c r="F8" s="110"/>
      <c r="G8" s="110"/>
      <c r="H8" s="110"/>
      <c r="I8" s="110"/>
      <c r="J8" s="110"/>
    </row>
    <row r="10" spans="1:10" ht="12.75" customHeight="1" x14ac:dyDescent="0.55000000000000004">
      <c r="A10" s="34" t="s">
        <v>149</v>
      </c>
      <c r="B10" s="33" t="s">
        <v>186</v>
      </c>
      <c r="C10" s="112"/>
      <c r="D10" s="112"/>
      <c r="E10" s="112"/>
      <c r="F10" s="112"/>
      <c r="G10" s="112"/>
      <c r="H10" s="112"/>
      <c r="I10" s="112"/>
      <c r="J10" s="112"/>
    </row>
    <row r="12" spans="1:10" ht="12.75" customHeight="1" x14ac:dyDescent="0.55000000000000004">
      <c r="A12" s="34" t="s">
        <v>139</v>
      </c>
      <c r="B12" s="33" t="s">
        <v>187</v>
      </c>
      <c r="C12" s="110"/>
      <c r="D12" s="110"/>
      <c r="E12" s="110"/>
      <c r="F12" s="110"/>
      <c r="G12" s="110"/>
      <c r="H12" s="110"/>
      <c r="I12" s="110"/>
      <c r="J12" s="110"/>
    </row>
    <row r="14" spans="1:10" ht="12.75" customHeight="1" x14ac:dyDescent="0.55000000000000004">
      <c r="A14" s="34" t="s">
        <v>151</v>
      </c>
      <c r="B14" s="33" t="s">
        <v>188</v>
      </c>
      <c r="C14" s="110"/>
      <c r="D14" s="110"/>
      <c r="E14" s="110"/>
      <c r="F14" s="110"/>
      <c r="G14" s="110"/>
      <c r="H14" s="110"/>
      <c r="I14" s="110"/>
      <c r="J14" s="110"/>
    </row>
    <row r="16" spans="1:10" ht="12.75" customHeight="1" x14ac:dyDescent="0.55000000000000004">
      <c r="A16" s="34" t="s">
        <v>153</v>
      </c>
      <c r="B16" s="33" t="s">
        <v>189</v>
      </c>
      <c r="C16" s="110"/>
      <c r="D16" s="110"/>
      <c r="E16" s="110"/>
      <c r="F16" s="110"/>
      <c r="G16" s="110"/>
      <c r="H16" s="110"/>
      <c r="I16" s="110"/>
      <c r="J16" s="110"/>
    </row>
    <row r="18" spans="1:10" ht="12.75" customHeight="1" x14ac:dyDescent="0.55000000000000004">
      <c r="A18" s="34" t="s">
        <v>155</v>
      </c>
      <c r="B18" s="33" t="s">
        <v>190</v>
      </c>
      <c r="C18" s="109"/>
      <c r="D18" s="109"/>
      <c r="E18" s="109"/>
      <c r="F18" s="109"/>
      <c r="G18" s="109"/>
      <c r="H18" s="109"/>
      <c r="I18" s="109"/>
      <c r="J18" s="109"/>
    </row>
    <row r="20" spans="1:10" ht="12.75" customHeight="1" x14ac:dyDescent="0.55000000000000004">
      <c r="A20" s="34" t="s">
        <v>191</v>
      </c>
      <c r="B20" s="33" t="s">
        <v>192</v>
      </c>
      <c r="C20" s="109"/>
      <c r="D20" s="109"/>
      <c r="E20" s="109"/>
      <c r="F20" s="109"/>
      <c r="G20" s="109"/>
      <c r="H20" s="109"/>
      <c r="I20" s="109"/>
      <c r="J20" s="109"/>
    </row>
    <row r="22" spans="1:10" ht="12.75" customHeight="1" x14ac:dyDescent="0.55000000000000004">
      <c r="A22" s="34" t="s">
        <v>141</v>
      </c>
      <c r="B22" s="33" t="s">
        <v>193</v>
      </c>
      <c r="C22" s="109"/>
      <c r="D22" s="109"/>
      <c r="E22" s="109"/>
      <c r="F22" s="109"/>
      <c r="G22" s="109"/>
      <c r="H22" s="109"/>
      <c r="I22" s="109"/>
      <c r="J22" s="109"/>
    </row>
    <row r="24" spans="1:10" ht="12.75" customHeight="1" x14ac:dyDescent="0.55000000000000004">
      <c r="A24" s="34" t="s">
        <v>143</v>
      </c>
      <c r="B24" s="33" t="s">
        <v>194</v>
      </c>
      <c r="C24" s="110"/>
      <c r="D24" s="110"/>
      <c r="E24" s="110"/>
      <c r="F24" s="110"/>
      <c r="G24" s="110"/>
      <c r="H24" s="110"/>
      <c r="I24" s="110"/>
      <c r="J24" s="110"/>
    </row>
    <row r="28" spans="1:10" ht="60" customHeight="1" x14ac:dyDescent="0.55000000000000004">
      <c r="A28" s="34" t="s">
        <v>145</v>
      </c>
      <c r="B28" s="33" t="s">
        <v>195</v>
      </c>
      <c r="C28" s="110"/>
      <c r="D28" s="110"/>
      <c r="E28" s="110"/>
      <c r="F28" s="110"/>
      <c r="G28" s="110"/>
      <c r="H28" s="110"/>
      <c r="I28" s="110"/>
      <c r="J28" s="110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9453125" defaultRowHeight="12.75" customHeight="1" x14ac:dyDescent="0.55000000000000004"/>
  <cols>
    <col min="1" max="1" width="6.68359375" customWidth="1"/>
    <col min="2" max="2" width="68.1015625" customWidth="1"/>
    <col min="3" max="6" width="15.5234375" customWidth="1"/>
  </cols>
  <sheetData>
    <row r="2" spans="2:6" ht="16.2" customHeight="1" x14ac:dyDescent="0.55000000000000004">
      <c r="B2" s="113" t="s">
        <v>196</v>
      </c>
      <c r="C2" s="113"/>
      <c r="D2" s="113"/>
      <c r="E2" s="113"/>
      <c r="F2" s="113"/>
    </row>
    <row r="4" spans="2:6" ht="12.75" customHeight="1" x14ac:dyDescent="0.55000000000000004">
      <c r="B4" s="40" t="s">
        <v>197</v>
      </c>
      <c r="C4" s="40" t="s">
        <v>198</v>
      </c>
      <c r="D4" s="40" t="s">
        <v>199</v>
      </c>
      <c r="E4" s="40" t="s">
        <v>200</v>
      </c>
      <c r="F4" s="40" t="s">
        <v>201</v>
      </c>
    </row>
    <row r="6" spans="2:6" ht="12.75" customHeight="1" x14ac:dyDescent="0.55000000000000004">
      <c r="B6" s="41"/>
      <c r="C6" s="42"/>
      <c r="D6" s="43"/>
      <c r="E6" s="44"/>
      <c r="F6" s="45" t="str">
        <f>IF(AND(E6= "",D6= ""), "", ROUND(ROUND(E6, 2) * ROUND(D6, 3), 2))</f>
        <v/>
      </c>
    </row>
    <row r="8" spans="2:6" ht="12.75" customHeight="1" x14ac:dyDescent="0.55000000000000004">
      <c r="B8" s="41"/>
      <c r="C8" s="42"/>
      <c r="D8" s="43"/>
      <c r="E8" s="44"/>
      <c r="F8" s="45" t="str">
        <f>IF(AND(E8= "",D8= ""), "", ROUND(ROUND(E8, 2) * ROUND(D8, 3), 2))</f>
        <v/>
      </c>
    </row>
    <row r="10" spans="2:6" ht="12.75" customHeight="1" x14ac:dyDescent="0.55000000000000004">
      <c r="B10" s="41"/>
      <c r="C10" s="42"/>
      <c r="D10" s="43"/>
      <c r="E10" s="44"/>
      <c r="F10" s="45" t="str">
        <f>IF(AND(E10= "",D10= ""), "", ROUND(ROUND(E10, 2) * ROUND(D10, 3), 2))</f>
        <v/>
      </c>
    </row>
    <row r="12" spans="2:6" ht="12.75" customHeight="1" x14ac:dyDescent="0.55000000000000004">
      <c r="B12" s="41"/>
      <c r="C12" s="42"/>
      <c r="D12" s="43"/>
      <c r="E12" s="44"/>
      <c r="F12" s="45" t="str">
        <f>IF(AND(E12= "",D12= ""), "", ROUND(ROUND(E12, 2) * ROUND(D12, 3), 2))</f>
        <v/>
      </c>
    </row>
    <row r="14" spans="2:6" ht="12.75" customHeight="1" x14ac:dyDescent="0.55000000000000004">
      <c r="B14" s="41"/>
      <c r="C14" s="42"/>
      <c r="D14" s="43"/>
      <c r="E14" s="44"/>
      <c r="F14" s="45" t="str">
        <f>IF(AND(E14= "",D14= ""), "", ROUND(ROUND(E14, 2) * ROUND(D14, 3), 2))</f>
        <v/>
      </c>
    </row>
    <row r="16" spans="2:6" ht="12.75" customHeight="1" x14ac:dyDescent="0.55000000000000004">
      <c r="B16" s="41"/>
      <c r="C16" s="42"/>
      <c r="D16" s="43"/>
      <c r="E16" s="44"/>
      <c r="F16" s="45" t="str">
        <f>IF(AND(E16= "",D16= ""), "", ROUND(ROUND(E16, 2) * ROUND(D16, 3), 2))</f>
        <v/>
      </c>
    </row>
    <row r="18" spans="2:6" ht="12.75" customHeight="1" x14ac:dyDescent="0.55000000000000004">
      <c r="B18" s="41"/>
      <c r="C18" s="42"/>
      <c r="D18" s="43"/>
      <c r="E18" s="44"/>
      <c r="F18" s="45" t="str">
        <f>IF(AND(E18= "",D18= ""), "", ROUND(ROUND(E18, 2) * ROUND(D18, 3), 2))</f>
        <v/>
      </c>
    </row>
    <row r="20" spans="2:6" ht="12.75" customHeight="1" x14ac:dyDescent="0.55000000000000004">
      <c r="B20" s="41"/>
      <c r="C20" s="42"/>
      <c r="D20" s="43"/>
      <c r="E20" s="44"/>
      <c r="F20" s="45" t="str">
        <f>IF(AND(E20= "",D20= ""), "", ROUND(ROUND(E20, 2) * ROUND(D20, 3), 2))</f>
        <v/>
      </c>
    </row>
    <row r="22" spans="2:6" ht="12.75" customHeight="1" x14ac:dyDescent="0.55000000000000004">
      <c r="B22" s="41"/>
      <c r="C22" s="42"/>
      <c r="D22" s="43"/>
      <c r="E22" s="44"/>
      <c r="F22" s="45" t="str">
        <f>IF(AND(E22= "",D22= ""), "", ROUND(ROUND(E22, 2) * ROUND(D22, 3), 2))</f>
        <v/>
      </c>
    </row>
    <row r="24" spans="2:6" ht="12.75" customHeight="1" x14ac:dyDescent="0.55000000000000004">
      <c r="B24" s="41"/>
      <c r="C24" s="42"/>
      <c r="D24" s="43"/>
      <c r="E24" s="44"/>
      <c r="F24" s="45" t="str">
        <f>IF(AND(E24= "",D24= ""), "", ROUND(ROUND(E24, 2) * ROUND(D24, 3), 2))</f>
        <v/>
      </c>
    </row>
    <row r="26" spans="2:6" ht="12.75" customHeight="1" x14ac:dyDescent="0.55000000000000004">
      <c r="B26" s="41"/>
      <c r="C26" s="42"/>
      <c r="D26" s="43"/>
      <c r="E26" s="44"/>
      <c r="F26" s="45" t="str">
        <f>IF(AND(E26= "",D26= ""), "", ROUND(ROUND(E26, 2) * ROUND(D26, 3), 2))</f>
        <v/>
      </c>
    </row>
    <row r="28" spans="2:6" ht="12.75" customHeight="1" x14ac:dyDescent="0.55000000000000004">
      <c r="B28" s="41"/>
      <c r="C28" s="42"/>
      <c r="D28" s="43"/>
      <c r="E28" s="44"/>
      <c r="F28" s="45" t="str">
        <f>IF(AND(E28= "",D28= ""), "", ROUND(ROUND(E28, 2) * ROUND(D28, 3), 2))</f>
        <v/>
      </c>
    </row>
    <row r="30" spans="2:6" ht="12.75" customHeight="1" x14ac:dyDescent="0.55000000000000004">
      <c r="B30" s="41"/>
      <c r="C30" s="42"/>
      <c r="D30" s="43"/>
      <c r="E30" s="44"/>
      <c r="F30" s="45" t="str">
        <f>IF(AND(E30= "",D30= ""), "", ROUND(ROUND(E30, 2) * ROUND(D30, 3), 2))</f>
        <v/>
      </c>
    </row>
    <row r="32" spans="2:6" ht="12.75" customHeight="1" x14ac:dyDescent="0.55000000000000004">
      <c r="B32" s="41"/>
      <c r="C32" s="42"/>
      <c r="D32" s="43"/>
      <c r="E32" s="44"/>
      <c r="F32" s="45" t="str">
        <f>IF(AND(E32= "",D32= ""), "", ROUND(ROUND(E32, 2) * ROUND(D32, 3), 2))</f>
        <v/>
      </c>
    </row>
    <row r="34" spans="2:6" ht="12.75" customHeight="1" x14ac:dyDescent="0.55000000000000004">
      <c r="B34" s="41"/>
      <c r="C34" s="42"/>
      <c r="D34" s="43"/>
      <c r="E34" s="44"/>
      <c r="F34" s="45" t="str">
        <f>IF(AND(E34= "",D34= ""), "", ROUND(ROUND(E34, 2) * ROUND(D34, 3), 2))</f>
        <v/>
      </c>
    </row>
    <row r="36" spans="2:6" ht="12.75" customHeight="1" x14ac:dyDescent="0.55000000000000004">
      <c r="B36" s="41"/>
      <c r="C36" s="42"/>
      <c r="D36" s="43"/>
      <c r="E36" s="44"/>
      <c r="F36" s="45" t="str">
        <f>IF(AND(E36= "",D36= ""), "", ROUND(ROUND(E36, 2) * ROUND(D36, 3), 2))</f>
        <v/>
      </c>
    </row>
    <row r="38" spans="2:6" ht="12.75" customHeight="1" x14ac:dyDescent="0.55000000000000004">
      <c r="B38" s="41"/>
      <c r="C38" s="42"/>
      <c r="D38" s="43"/>
      <c r="E38" s="44"/>
      <c r="F38" s="45" t="str">
        <f>IF(AND(E38= "",D38= ""), "", ROUND(ROUND(E38, 2) * ROUND(D38, 3), 2))</f>
        <v/>
      </c>
    </row>
    <row r="40" spans="2:6" ht="12.75" customHeight="1" x14ac:dyDescent="0.55000000000000004">
      <c r="B40" s="41"/>
      <c r="C40" s="42"/>
      <c r="D40" s="43"/>
      <c r="E40" s="44"/>
      <c r="F40" s="45" t="str">
        <f>IF(AND(E40= "",D40= ""), "", ROUND(ROUND(E40, 2) * ROUND(D40, 3), 2))</f>
        <v/>
      </c>
    </row>
    <row r="42" spans="2:6" ht="12.75" customHeight="1" x14ac:dyDescent="0.55000000000000004">
      <c r="B42" s="41"/>
      <c r="C42" s="42"/>
      <c r="D42" s="43"/>
      <c r="E42" s="44"/>
      <c r="F42" s="45" t="str">
        <f>IF(AND(E42= "",D42= ""), "", ROUND(ROUND(E42, 2) * ROUND(D42, 3), 2))</f>
        <v/>
      </c>
    </row>
    <row r="44" spans="2:6" ht="12.75" customHeight="1" x14ac:dyDescent="0.55000000000000004">
      <c r="B44" s="41"/>
      <c r="C44" s="42"/>
      <c r="D44" s="43"/>
      <c r="E44" s="44"/>
      <c r="F44" s="45" t="str">
        <f>IF(AND(E44= "",D44= ""), "", ROUND(ROUND(E44, 2) * ROUND(D44, 3), 2))</f>
        <v/>
      </c>
    </row>
    <row r="46" spans="2:6" ht="12.75" customHeight="1" x14ac:dyDescent="0.55000000000000004">
      <c r="B46" s="41"/>
      <c r="C46" s="42"/>
      <c r="D46" s="43"/>
      <c r="E46" s="44"/>
      <c r="F46" s="45" t="str">
        <f>IF(AND(E46= "",D46= ""), "", ROUND(ROUND(E46, 2) * ROUND(D46, 3), 2))</f>
        <v/>
      </c>
    </row>
    <row r="48" spans="2:6" ht="12.75" customHeight="1" x14ac:dyDescent="0.55000000000000004">
      <c r="B48" s="41"/>
      <c r="C48" s="42"/>
      <c r="D48" s="43"/>
      <c r="E48" s="44"/>
      <c r="F48" s="45" t="str">
        <f>IF(AND(E48= "",D48= ""), "", ROUND(ROUND(E48, 2) * ROUND(D48, 3), 2))</f>
        <v/>
      </c>
    </row>
    <row r="50" spans="2:6" ht="12.75" customHeight="1" x14ac:dyDescent="0.55000000000000004">
      <c r="B50" s="41"/>
      <c r="C50" s="42"/>
      <c r="D50" s="43"/>
      <c r="E50" s="44"/>
      <c r="F50" s="45" t="str">
        <f>IF(AND(E50= "",D50= ""), "", ROUND(ROUND(E50, 2) * ROUND(D50, 3), 2))</f>
        <v/>
      </c>
    </row>
    <row r="52" spans="2:6" ht="12.75" customHeight="1" x14ac:dyDescent="0.55000000000000004">
      <c r="B52" s="41"/>
      <c r="C52" s="42"/>
      <c r="D52" s="43"/>
      <c r="E52" s="44"/>
      <c r="F52" s="45" t="str">
        <f>IF(AND(E52= "",D52= ""), "", ROUND(ROUND(E52, 2) * ROUND(D52, 3), 2))</f>
        <v/>
      </c>
    </row>
    <row r="54" spans="2:6" ht="12.75" customHeight="1" x14ac:dyDescent="0.55000000000000004">
      <c r="B54" s="41"/>
      <c r="C54" s="42"/>
      <c r="D54" s="43"/>
      <c r="E54" s="44"/>
      <c r="F54" s="45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Crombez</dc:creator>
  <cp:lastModifiedBy>Araújo MORAIS</cp:lastModifiedBy>
  <dcterms:created xsi:type="dcterms:W3CDTF">2025-06-10T16:11:30Z</dcterms:created>
  <dcterms:modified xsi:type="dcterms:W3CDTF">2025-12-17T16:56:55Z</dcterms:modified>
</cp:coreProperties>
</file>